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ulik/Documents/Stichting PROM Art Collective/financials/"/>
    </mc:Choice>
  </mc:AlternateContent>
  <xr:revisionPtr revIDLastSave="0" documentId="8_{7C77FC0D-DC27-5246-8067-B7712F9E1BE1}" xr6:coauthVersionLast="47" xr6:coauthVersionMax="47" xr10:uidLastSave="{00000000-0000-0000-0000-000000000000}"/>
  <bookViews>
    <workbookView xWindow="0" yWindow="500" windowWidth="28800" windowHeight="16180" activeTab="5" xr2:uid="{30C9B884-149D-46CB-BA7C-28D6E9E0A838}"/>
  </bookViews>
  <sheets>
    <sheet name="ING" sheetId="1" r:id="rId1"/>
    <sheet name="2023" sheetId="5" r:id="rId2"/>
    <sheet name="finadmin" sheetId="2" r:id="rId3"/>
    <sheet name="2021" sheetId="3" r:id="rId4"/>
    <sheet name="2022" sheetId="4" r:id="rId5"/>
    <sheet name="2024" sheetId="6" r:id="rId6"/>
  </sheets>
  <definedNames>
    <definedName name="_xlnm._FilterDatabase" localSheetId="0" hidden="1">ING!$A$1:$E$32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6" l="1"/>
  <c r="F17" i="6"/>
  <c r="F10" i="6"/>
  <c r="F14" i="6"/>
  <c r="E23" i="6"/>
  <c r="E25" i="6" s="1"/>
  <c r="E27" i="6" s="1"/>
  <c r="D23" i="6"/>
  <c r="D25" i="6" s="1"/>
  <c r="D27" i="6" s="1"/>
  <c r="C23" i="6"/>
  <c r="C25" i="6" s="1"/>
  <c r="C27" i="6" s="1"/>
  <c r="E17" i="6"/>
  <c r="C17" i="6"/>
  <c r="D15" i="6"/>
  <c r="D13" i="6"/>
  <c r="D17" i="6" s="1"/>
  <c r="E10" i="6"/>
  <c r="E19" i="6" s="1"/>
  <c r="C10" i="6"/>
  <c r="C19" i="6" s="1"/>
  <c r="D9" i="6"/>
  <c r="D10" i="6" s="1"/>
  <c r="E19" i="5"/>
  <c r="D19" i="5"/>
  <c r="J57" i="1"/>
  <c r="L35" i="1"/>
  <c r="M37" i="1"/>
  <c r="L40" i="1" s="1"/>
  <c r="E10" i="5"/>
  <c r="E27" i="5"/>
  <c r="D25" i="5"/>
  <c r="E25" i="5"/>
  <c r="E23" i="5"/>
  <c r="E17" i="5"/>
  <c r="J31" i="1"/>
  <c r="L39" i="1"/>
  <c r="L36" i="1"/>
  <c r="L34" i="1"/>
  <c r="D23" i="5"/>
  <c r="D27" i="5" s="1"/>
  <c r="C23" i="5"/>
  <c r="C25" i="5" s="1"/>
  <c r="C27" i="5" s="1"/>
  <c r="C17" i="5"/>
  <c r="D15" i="5"/>
  <c r="D13" i="5"/>
  <c r="D17" i="5" s="1"/>
  <c r="C10" i="5"/>
  <c r="C19" i="5" s="1"/>
  <c r="D9" i="5"/>
  <c r="D10" i="5" s="1"/>
  <c r="I37" i="1"/>
  <c r="H34" i="1" s="1"/>
  <c r="D15" i="4"/>
  <c r="C17" i="4"/>
  <c r="C10" i="4"/>
  <c r="C19" i="4" s="1"/>
  <c r="I13" i="1"/>
  <c r="I12" i="1"/>
  <c r="H12" i="1"/>
  <c r="C13" i="1"/>
  <c r="C12" i="1"/>
  <c r="C22" i="3"/>
  <c r="B7" i="2"/>
  <c r="G7" i="2"/>
  <c r="D9" i="4"/>
  <c r="D10" i="4" s="1"/>
  <c r="D13" i="4"/>
  <c r="H7" i="2"/>
  <c r="D23" i="4"/>
  <c r="D25" i="4" s="1"/>
  <c r="D27" i="4" s="1"/>
  <c r="H3" i="2"/>
  <c r="I3" i="2" s="1"/>
  <c r="H4" i="2"/>
  <c r="H5" i="2"/>
  <c r="I5" i="2" s="1"/>
  <c r="H6" i="2"/>
  <c r="H2" i="2"/>
  <c r="C23" i="4"/>
  <c r="C25" i="4" s="1"/>
  <c r="C27" i="4" s="1"/>
  <c r="J7" i="1"/>
  <c r="I31" i="1"/>
  <c r="I30" i="1"/>
  <c r="I29" i="1"/>
  <c r="I28" i="1"/>
  <c r="I27" i="1"/>
  <c r="I26" i="1"/>
  <c r="I24" i="1"/>
  <c r="I25" i="1"/>
  <c r="I23" i="1"/>
  <c r="I22" i="1"/>
  <c r="I21" i="1"/>
  <c r="I20" i="1"/>
  <c r="D15" i="3"/>
  <c r="C20" i="3"/>
  <c r="C23" i="3" s="1"/>
  <c r="D9" i="3"/>
  <c r="I6" i="2"/>
  <c r="I4" i="2"/>
  <c r="I2" i="2"/>
  <c r="I19" i="1"/>
  <c r="I17" i="1"/>
  <c r="I16" i="1"/>
  <c r="I15" i="1"/>
  <c r="I14" i="1"/>
  <c r="I11" i="1"/>
  <c r="I10" i="1"/>
  <c r="I9" i="1"/>
  <c r="I8" i="1"/>
  <c r="I7" i="1"/>
  <c r="I6" i="1"/>
  <c r="I5" i="1"/>
  <c r="I4" i="1"/>
  <c r="I3" i="1"/>
  <c r="I2" i="1"/>
  <c r="D19" i="6" l="1"/>
  <c r="D17" i="4"/>
  <c r="D19" i="4" s="1"/>
  <c r="D16" i="3"/>
  <c r="B3" i="2"/>
  <c r="B2" i="2"/>
  <c r="B6" i="2"/>
  <c r="B5" i="2"/>
  <c r="B4" i="2"/>
  <c r="I18" i="1"/>
</calcChain>
</file>

<file path=xl/sharedStrings.xml><?xml version="1.0" encoding="utf-8"?>
<sst xmlns="http://schemas.openxmlformats.org/spreadsheetml/2006/main" count="238" uniqueCount="72">
  <si>
    <t>M. Iglesias</t>
  </si>
  <si>
    <t>Donatie</t>
  </si>
  <si>
    <t>Project</t>
  </si>
  <si>
    <t>St. de Appel</t>
  </si>
  <si>
    <t>Cash</t>
  </si>
  <si>
    <t>ING Bank</t>
  </si>
  <si>
    <t>Bank</t>
  </si>
  <si>
    <t>Belastingdienst</t>
  </si>
  <si>
    <t>BTW</t>
  </si>
  <si>
    <t>A. Payne</t>
  </si>
  <si>
    <t>B.S. Krulik</t>
  </si>
  <si>
    <t>UnifiedPost</t>
  </si>
  <si>
    <t>Admin</t>
  </si>
  <si>
    <t>Q1 2022</t>
  </si>
  <si>
    <t>Factuur</t>
  </si>
  <si>
    <t>btw</t>
  </si>
  <si>
    <t>ex-btw</t>
  </si>
  <si>
    <t>Voorschot</t>
  </si>
  <si>
    <t>Reiskosten</t>
  </si>
  <si>
    <t>keychords</t>
  </si>
  <si>
    <t>afdekzeil</t>
  </si>
  <si>
    <t>uber</t>
  </si>
  <si>
    <t>partytent</t>
  </si>
  <si>
    <t>Inkomsten</t>
  </si>
  <si>
    <t>Facturen</t>
  </si>
  <si>
    <t>Donaties</t>
  </si>
  <si>
    <t>Uitgaven</t>
  </si>
  <si>
    <t>Bankkosten</t>
  </si>
  <si>
    <t>Out-of-pocket</t>
  </si>
  <si>
    <t>Balans</t>
  </si>
  <si>
    <t>Banktegoed</t>
  </si>
  <si>
    <t>Totale activa</t>
  </si>
  <si>
    <t>Eigen Vermogen</t>
  </si>
  <si>
    <t>Korte schulden</t>
  </si>
  <si>
    <t>Resultaat</t>
  </si>
  <si>
    <t>Totale passiva</t>
  </si>
  <si>
    <t>Kantoorkosten</t>
  </si>
  <si>
    <t>jaarrekening</t>
  </si>
  <si>
    <t>St. AFK</t>
  </si>
  <si>
    <t>Subsidie</t>
  </si>
  <si>
    <t>Ass. Culturale</t>
  </si>
  <si>
    <t>Rijksacademie</t>
  </si>
  <si>
    <t>Q2 2022</t>
  </si>
  <si>
    <t>Subsidies</t>
  </si>
  <si>
    <t>welk jaar</t>
  </si>
  <si>
    <t>als donatie</t>
  </si>
  <si>
    <t>waarvoor</t>
  </si>
  <si>
    <t>Inhuur derden</t>
  </si>
  <si>
    <t>correctie boete 2021</t>
  </si>
  <si>
    <t>Inhuur</t>
  </si>
  <si>
    <t>Q3 2021 (incl EUR 50 boete)</t>
  </si>
  <si>
    <t>Outofpocket</t>
  </si>
  <si>
    <t>Pedro Neves Marques da Costa</t>
  </si>
  <si>
    <t>inhuur</t>
  </si>
  <si>
    <t>Alessandra Franetovich</t>
  </si>
  <si>
    <t>JA Garia Gonzalez</t>
  </si>
  <si>
    <t>ISBN</t>
  </si>
  <si>
    <t>Malaria</t>
  </si>
  <si>
    <t>-</t>
  </si>
  <si>
    <t>Unified Post</t>
  </si>
  <si>
    <t>admin</t>
  </si>
  <si>
    <t>Frederico Pozuelo</t>
  </si>
  <si>
    <t>Javiar Ruiz del Rio</t>
  </si>
  <si>
    <t>La cooperativia tipolitografica</t>
  </si>
  <si>
    <t>Vereniging Ams Alternative</t>
  </si>
  <si>
    <t>bank</t>
  </si>
  <si>
    <t>Amsterdam Alternative</t>
  </si>
  <si>
    <t>MC Billuart</t>
  </si>
  <si>
    <t>project Malaria</t>
  </si>
  <si>
    <t>inkomst</t>
  </si>
  <si>
    <t>Belasting dienst</t>
  </si>
  <si>
    <t xml:space="preserve">boete 50 btw 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</si>
</sst>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dd/mm/yy;@"/>
    <numFmt numFmtId="165" formatCode="0.0%"/>
    <numFmt numFmtId="166" formatCode="_ [$€-2]\ * #,##0.00_ ;_ [$€-2]\ * \-#,##0.00_ ;_ [$€-2]\ * &quot;-&quot;??_ ;_ @_ "/>
    <numFmt numFmtId="167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44" fontId="0" fillId="0" borderId="0" xfId="2" applyFont="1"/>
    <xf numFmtId="164" fontId="0" fillId="0" borderId="0" xfId="0" applyNumberFormat="1" applyAlignment="1">
      <alignment horizontal="center"/>
    </xf>
    <xf numFmtId="43" fontId="0" fillId="0" borderId="0" xfId="1" applyFont="1"/>
    <xf numFmtId="44" fontId="0" fillId="0" borderId="0" xfId="0" applyNumberFormat="1"/>
    <xf numFmtId="43" fontId="3" fillId="0" borderId="0" xfId="1" applyFont="1"/>
    <xf numFmtId="165" fontId="0" fillId="0" borderId="0" xfId="3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164" fontId="0" fillId="0" borderId="2" xfId="0" applyNumberFormat="1" applyBorder="1" applyAlignment="1">
      <alignment horizontal="center"/>
    </xf>
    <xf numFmtId="44" fontId="0" fillId="0" borderId="2" xfId="2" applyFont="1" applyBorder="1"/>
    <xf numFmtId="43" fontId="0" fillId="0" borderId="2" xfId="1" applyFont="1" applyBorder="1"/>
    <xf numFmtId="43" fontId="3" fillId="0" borderId="2" xfId="1" applyFont="1" applyBorder="1"/>
    <xf numFmtId="0" fontId="0" fillId="0" borderId="2" xfId="0" applyBorder="1"/>
    <xf numFmtId="44" fontId="0" fillId="0" borderId="2" xfId="0" applyNumberFormat="1" applyBorder="1"/>
    <xf numFmtId="0" fontId="2" fillId="2" borderId="0" xfId="0" applyFont="1" applyFill="1"/>
    <xf numFmtId="43" fontId="0" fillId="2" borderId="0" xfId="1" applyFont="1" applyFill="1"/>
    <xf numFmtId="44" fontId="0" fillId="2" borderId="0" xfId="2" applyFont="1" applyFill="1"/>
    <xf numFmtId="0" fontId="0" fillId="2" borderId="0" xfId="0" applyFill="1"/>
    <xf numFmtId="44" fontId="0" fillId="2" borderId="1" xfId="2" applyFont="1" applyFill="1" applyBorder="1"/>
    <xf numFmtId="43" fontId="2" fillId="2" borderId="0" xfId="1" applyFont="1" applyFill="1"/>
    <xf numFmtId="44" fontId="2" fillId="2" borderId="0" xfId="2" applyFont="1" applyFill="1"/>
    <xf numFmtId="44" fontId="2" fillId="2" borderId="0" xfId="0" applyNumberFormat="1" applyFont="1" applyFill="1"/>
    <xf numFmtId="44" fontId="0" fillId="2" borderId="0" xfId="2" applyFont="1" applyFill="1" applyBorder="1"/>
    <xf numFmtId="44" fontId="2" fillId="2" borderId="2" xfId="0" applyNumberFormat="1" applyFont="1" applyFill="1" applyBorder="1"/>
    <xf numFmtId="0" fontId="4" fillId="0" borderId="0" xfId="0" applyFont="1" applyAlignment="1">
      <alignment vertical="top"/>
    </xf>
    <xf numFmtId="43" fontId="0" fillId="0" borderId="0" xfId="1" applyFont="1" applyAlignment="1">
      <alignment vertical="top"/>
    </xf>
    <xf numFmtId="44" fontId="0" fillId="0" borderId="0" xfId="2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4" fontId="0" fillId="0" borderId="0" xfId="2" applyFont="1" applyFill="1"/>
    <xf numFmtId="44" fontId="2" fillId="0" borderId="0" xfId="0" applyNumberFormat="1" applyFont="1"/>
    <xf numFmtId="164" fontId="6" fillId="0" borderId="0" xfId="0" applyNumberFormat="1" applyFont="1" applyAlignment="1">
      <alignment horizontal="center"/>
    </xf>
    <xf numFmtId="44" fontId="6" fillId="0" borderId="0" xfId="2" applyFont="1"/>
    <xf numFmtId="43" fontId="6" fillId="0" borderId="0" xfId="1" applyFont="1"/>
    <xf numFmtId="43" fontId="7" fillId="0" borderId="0" xfId="1" applyFont="1"/>
    <xf numFmtId="0" fontId="6" fillId="0" borderId="0" xfId="0" applyFont="1"/>
    <xf numFmtId="44" fontId="6" fillId="0" borderId="0" xfId="0" applyNumberFormat="1" applyFont="1"/>
    <xf numFmtId="164" fontId="0" fillId="3" borderId="0" xfId="0" applyNumberFormat="1" applyFill="1" applyAlignment="1">
      <alignment horizontal="center"/>
    </xf>
    <xf numFmtId="43" fontId="0" fillId="3" borderId="0" xfId="1" applyFont="1" applyFill="1"/>
    <xf numFmtId="43" fontId="3" fillId="3" borderId="0" xfId="1" applyFont="1" applyFill="1"/>
    <xf numFmtId="0" fontId="0" fillId="3" borderId="0" xfId="0" applyFill="1"/>
    <xf numFmtId="0" fontId="0" fillId="0" borderId="0" xfId="0" applyAlignment="1">
      <alignment horizontal="left"/>
    </xf>
    <xf numFmtId="44" fontId="2" fillId="3" borderId="0" xfId="0" applyNumberFormat="1" applyFont="1" applyFill="1"/>
    <xf numFmtId="44" fontId="8" fillId="0" borderId="0" xfId="2" applyFont="1"/>
    <xf numFmtId="44" fontId="5" fillId="0" borderId="0" xfId="2" applyFont="1"/>
    <xf numFmtId="44" fontId="5" fillId="0" borderId="2" xfId="2" applyFont="1" applyBorder="1"/>
    <xf numFmtId="44" fontId="8" fillId="0" borderId="0" xfId="2" applyFont="1" applyFill="1"/>
    <xf numFmtId="43" fontId="0" fillId="0" borderId="0" xfId="1" applyFont="1" applyFill="1"/>
    <xf numFmtId="43" fontId="3" fillId="0" borderId="0" xfId="1" applyFont="1" applyFill="1"/>
    <xf numFmtId="44" fontId="5" fillId="0" borderId="0" xfId="2" applyFont="1" applyFill="1"/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44" fontId="9" fillId="0" borderId="0" xfId="2" applyFont="1" applyFill="1"/>
    <xf numFmtId="43" fontId="9" fillId="0" borderId="0" xfId="1" applyFont="1" applyFill="1"/>
    <xf numFmtId="43" fontId="10" fillId="0" borderId="0" xfId="1" applyFont="1" applyFill="1"/>
    <xf numFmtId="0" fontId="9" fillId="0" borderId="0" xfId="0" applyFont="1"/>
    <xf numFmtId="44" fontId="9" fillId="0" borderId="0" xfId="0" applyNumberFormat="1" applyFont="1"/>
    <xf numFmtId="43" fontId="6" fillId="0" borderId="0" xfId="1" applyFont="1" applyFill="1"/>
    <xf numFmtId="43" fontId="7" fillId="0" borderId="0" xfId="1" applyFont="1" applyFill="1"/>
    <xf numFmtId="44" fontId="6" fillId="0" borderId="0" xfId="2" applyFont="1" applyFill="1"/>
    <xf numFmtId="44" fontId="2" fillId="2" borderId="3" xfId="0" applyNumberFormat="1" applyFont="1" applyFill="1" applyBorder="1"/>
    <xf numFmtId="0" fontId="11" fillId="2" borderId="0" xfId="2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4" xfId="0" applyNumberFormat="1" applyBorder="1" applyAlignment="1">
      <alignment horizontal="center"/>
    </xf>
    <xf numFmtId="44" fontId="5" fillId="0" borderId="4" xfId="2" applyFont="1" applyBorder="1"/>
    <xf numFmtId="43" fontId="0" fillId="0" borderId="4" xfId="1" applyFont="1" applyBorder="1"/>
    <xf numFmtId="43" fontId="3" fillId="0" borderId="4" xfId="1" applyFont="1" applyBorder="1"/>
    <xf numFmtId="0" fontId="0" fillId="0" borderId="4" xfId="0" applyBorder="1"/>
    <xf numFmtId="44" fontId="8" fillId="0" borderId="0" xfId="2" applyFont="1" applyBorder="1"/>
    <xf numFmtId="43" fontId="0" fillId="0" borderId="0" xfId="1" applyFont="1" applyBorder="1"/>
    <xf numFmtId="43" fontId="3" fillId="0" borderId="0" xfId="1" applyFont="1" applyBorder="1"/>
    <xf numFmtId="44" fontId="12" fillId="0" borderId="0" xfId="0" applyNumberFormat="1" applyFont="1"/>
    <xf numFmtId="167" fontId="0" fillId="0" borderId="0" xfId="0" applyNumberFormat="1"/>
    <xf numFmtId="167" fontId="0" fillId="2" borderId="0" xfId="0" applyNumberFormat="1" applyFill="1"/>
    <xf numFmtId="167" fontId="0" fillId="2" borderId="0" xfId="2" applyNumberFormat="1" applyFont="1" applyFill="1"/>
    <xf numFmtId="167" fontId="2" fillId="2" borderId="0" xfId="0" applyNumberFormat="1" applyFont="1" applyFill="1"/>
    <xf numFmtId="0" fontId="11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7" fontId="0" fillId="2" borderId="1" xfId="0" applyNumberFormat="1" applyFill="1" applyBorder="1"/>
    <xf numFmtId="167" fontId="0" fillId="2" borderId="2" xfId="0" applyNumberFormat="1" applyFill="1" applyBorder="1"/>
    <xf numFmtId="0" fontId="11" fillId="2" borderId="0" xfId="0" applyFont="1" applyFill="1" applyAlignment="1">
      <alignment horizontal="right"/>
    </xf>
    <xf numFmtId="166" fontId="2" fillId="2" borderId="0" xfId="0" applyNumberFormat="1" applyFont="1" applyFill="1"/>
    <xf numFmtId="166" fontId="0" fillId="2" borderId="0" xfId="0" applyNumberFormat="1" applyFill="1"/>
    <xf numFmtId="166" fontId="0" fillId="2" borderId="1" xfId="0" applyNumberFormat="1" applyFill="1" applyBorder="1"/>
    <xf numFmtId="166" fontId="0" fillId="2" borderId="2" xfId="0" applyNumberFormat="1" applyFill="1" applyBorder="1"/>
    <xf numFmtId="166" fontId="0" fillId="0" borderId="0" xfId="0" applyNumberFormat="1"/>
    <xf numFmtId="166" fontId="0" fillId="2" borderId="1" xfId="0" applyNumberFormat="1" applyFont="1" applyFill="1" applyBorder="1"/>
    <xf numFmtId="166" fontId="0" fillId="2" borderId="0" xfId="0" applyNumberFormat="1" applyFont="1" applyFill="1"/>
    <xf numFmtId="166" fontId="0" fillId="2" borderId="0" xfId="2" applyNumberFormat="1" applyFont="1" applyFill="1"/>
    <xf numFmtId="166" fontId="0" fillId="2" borderId="1" xfId="0" applyNumberFormat="1" applyFill="1" applyBorder="1" applyAlignment="1">
      <alignment horizontal="center"/>
    </xf>
    <xf numFmtId="166" fontId="2" fillId="2" borderId="0" xfId="2" applyNumberFormat="1" applyFont="1" applyFill="1"/>
    <xf numFmtId="0" fontId="11" fillId="2" borderId="0" xfId="0" applyNumberFormat="1" applyFont="1" applyFill="1"/>
    <xf numFmtId="0" fontId="11" fillId="2" borderId="0" xfId="0" applyNumberFormat="1" applyFont="1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314852</xdr:colOff>
      <xdr:row>0</xdr:row>
      <xdr:rowOff>66147</xdr:rowOff>
    </xdr:from>
    <xdr:to>
      <xdr:col>3</xdr:col>
      <xdr:colOff>338135</xdr:colOff>
      <xdr:row>5</xdr:row>
      <xdr:rowOff>46744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C96195C-4D44-C141-9223-487DC7B57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052" y="66147"/>
          <a:ext cx="1852083" cy="9330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84665</xdr:colOff>
      <xdr:row>0</xdr:row>
      <xdr:rowOff>74085</xdr:rowOff>
    </xdr:from>
    <xdr:to>
      <xdr:col>3</xdr:col>
      <xdr:colOff>44448</xdr:colOff>
      <xdr:row>5</xdr:row>
      <xdr:rowOff>7057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9DC9272-6157-F20B-F947-5FAD2E36D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790" y="74085"/>
          <a:ext cx="1690158" cy="9013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314852</xdr:colOff>
      <xdr:row>0</xdr:row>
      <xdr:rowOff>66147</xdr:rowOff>
    </xdr:from>
    <xdr:to>
      <xdr:col>3</xdr:col>
      <xdr:colOff>274635</xdr:colOff>
      <xdr:row>4</xdr:row>
      <xdr:rowOff>237244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55578CE-6036-456F-8254-3DCBF2DA8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977" y="66147"/>
          <a:ext cx="1690158" cy="9013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314852</xdr:colOff>
      <xdr:row>0</xdr:row>
      <xdr:rowOff>66147</xdr:rowOff>
    </xdr:from>
    <xdr:to>
      <xdr:col>3</xdr:col>
      <xdr:colOff>58735</xdr:colOff>
      <xdr:row>5</xdr:row>
      <xdr:rowOff>97544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D92A2E9-5B39-2C4F-8A44-A3A26082A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352" y="66147"/>
          <a:ext cx="1852083" cy="983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8BFF-8C14-45F7-84CD-A9C67DC8F6E2}">
  <dimension ref="A1:M63"/>
  <sheetViews>
    <sheetView showGridLines="0" topLeftCell="A31" workbookViewId="0">
      <selection activeCell="F62" sqref="F62"/>
    </sheetView>
  </sheetViews>
  <sheetFormatPr baseColWidth="10" defaultColWidth="8.83203125" defaultRowHeight="15" x14ac:dyDescent="0.2"/>
  <cols>
    <col min="2" max="2" width="8.6640625" style="2"/>
    <col min="3" max="3" width="10.1640625" style="1" bestFit="1" customWidth="1"/>
    <col min="4" max="4" width="18.83203125" style="3" customWidth="1"/>
    <col min="5" max="5" width="8.6640625" style="3"/>
    <col min="6" max="6" width="18.5" style="5" bestFit="1" customWidth="1"/>
    <col min="8" max="8" width="9.33203125" bestFit="1" customWidth="1"/>
    <col min="9" max="9" width="10.1640625" bestFit="1" customWidth="1"/>
    <col min="10" max="10" width="12" customWidth="1"/>
    <col min="12" max="12" width="10.33203125" bestFit="1" customWidth="1"/>
    <col min="13" max="13" width="12.1640625" customWidth="1"/>
  </cols>
  <sheetData>
    <row r="1" spans="1:10" x14ac:dyDescent="0.2">
      <c r="H1" t="s">
        <v>15</v>
      </c>
      <c r="I1" t="s">
        <v>16</v>
      </c>
    </row>
    <row r="2" spans="1:10" x14ac:dyDescent="0.2">
      <c r="B2" s="2">
        <v>44288</v>
      </c>
      <c r="C2" s="44">
        <v>100</v>
      </c>
      <c r="D2" s="3" t="s">
        <v>0</v>
      </c>
      <c r="E2" s="3" t="s">
        <v>1</v>
      </c>
      <c r="H2" s="1">
        <v>0</v>
      </c>
      <c r="I2" s="4">
        <f>C2-H2</f>
        <v>100</v>
      </c>
    </row>
    <row r="3" spans="1:10" x14ac:dyDescent="0.2">
      <c r="A3" s="42"/>
      <c r="B3" s="2">
        <v>44453</v>
      </c>
      <c r="C3" s="47">
        <v>400</v>
      </c>
      <c r="D3" s="48" t="s">
        <v>3</v>
      </c>
      <c r="E3" s="48" t="s">
        <v>14</v>
      </c>
      <c r="F3" s="49"/>
      <c r="H3" s="30">
        <v>69.42</v>
      </c>
      <c r="I3" s="4">
        <f t="shared" ref="I3:I19" si="0">C3-H3</f>
        <v>330.58</v>
      </c>
    </row>
    <row r="4" spans="1:10" x14ac:dyDescent="0.2">
      <c r="B4" s="2">
        <v>44481</v>
      </c>
      <c r="C4" s="45">
        <v>-100</v>
      </c>
      <c r="D4" s="3" t="s">
        <v>4</v>
      </c>
      <c r="E4" s="3" t="s">
        <v>51</v>
      </c>
      <c r="H4" s="1">
        <v>0</v>
      </c>
      <c r="I4" s="4">
        <f t="shared" si="0"/>
        <v>-100</v>
      </c>
    </row>
    <row r="5" spans="1:10" x14ac:dyDescent="0.2">
      <c r="B5" s="2">
        <v>44526</v>
      </c>
      <c r="C5" s="45">
        <v>-9.6</v>
      </c>
      <c r="D5" s="3" t="s">
        <v>5</v>
      </c>
      <c r="E5" s="3" t="s">
        <v>6</v>
      </c>
      <c r="H5" s="1">
        <v>0</v>
      </c>
      <c r="I5" s="4">
        <f t="shared" si="0"/>
        <v>-9.6</v>
      </c>
    </row>
    <row r="6" spans="1:10" x14ac:dyDescent="0.2">
      <c r="B6" s="2">
        <v>44538</v>
      </c>
      <c r="C6" s="45">
        <v>-120</v>
      </c>
      <c r="D6" s="3" t="s">
        <v>7</v>
      </c>
      <c r="E6" s="3" t="s">
        <v>8</v>
      </c>
      <c r="F6" s="5" t="s">
        <v>50</v>
      </c>
      <c r="H6" s="1">
        <v>-70</v>
      </c>
      <c r="I6" s="4">
        <f t="shared" si="0"/>
        <v>-50</v>
      </c>
    </row>
    <row r="7" spans="1:10" ht="16" thickBot="1" x14ac:dyDescent="0.25">
      <c r="B7" s="9">
        <v>44556</v>
      </c>
      <c r="C7" s="46">
        <v>-9.99</v>
      </c>
      <c r="D7" s="11" t="s">
        <v>5</v>
      </c>
      <c r="E7" s="11" t="s">
        <v>6</v>
      </c>
      <c r="F7" s="12"/>
      <c r="G7" s="13"/>
      <c r="H7" s="10">
        <v>0</v>
      </c>
      <c r="I7" s="14">
        <f t="shared" si="0"/>
        <v>-9.99</v>
      </c>
      <c r="J7" s="31">
        <f>SUM(C2:C7)</f>
        <v>260.40999999999997</v>
      </c>
    </row>
    <row r="8" spans="1:10" ht="16" thickTop="1" x14ac:dyDescent="0.2">
      <c r="A8" s="42">
        <v>2022</v>
      </c>
      <c r="B8" s="2">
        <v>44587</v>
      </c>
      <c r="C8" s="45">
        <v>-10.199999999999999</v>
      </c>
      <c r="D8" s="3" t="s">
        <v>5</v>
      </c>
      <c r="E8" s="3" t="s">
        <v>6</v>
      </c>
      <c r="H8" s="1">
        <v>0</v>
      </c>
      <c r="I8" s="4">
        <f t="shared" si="0"/>
        <v>-10.199999999999999</v>
      </c>
    </row>
    <row r="9" spans="1:10" x14ac:dyDescent="0.2">
      <c r="A9" s="42">
        <v>2022</v>
      </c>
      <c r="B9" s="2">
        <v>44618</v>
      </c>
      <c r="C9" s="45">
        <v>-9.99</v>
      </c>
      <c r="D9" s="3" t="s">
        <v>5</v>
      </c>
      <c r="E9" s="3" t="s">
        <v>6</v>
      </c>
      <c r="H9" s="1">
        <v>0</v>
      </c>
      <c r="I9" s="4">
        <f t="shared" si="0"/>
        <v>-9.99</v>
      </c>
    </row>
    <row r="10" spans="1:10" x14ac:dyDescent="0.2">
      <c r="A10" s="42">
        <v>2022</v>
      </c>
      <c r="B10" s="2">
        <v>44646</v>
      </c>
      <c r="C10" s="45">
        <v>-9.99</v>
      </c>
      <c r="D10" s="3" t="s">
        <v>5</v>
      </c>
      <c r="E10" s="3" t="s">
        <v>6</v>
      </c>
      <c r="H10" s="1">
        <v>0</v>
      </c>
      <c r="I10" s="4">
        <f t="shared" si="0"/>
        <v>-9.99</v>
      </c>
    </row>
    <row r="11" spans="1:10" x14ac:dyDescent="0.2">
      <c r="A11" s="42">
        <v>2022</v>
      </c>
      <c r="B11" s="2">
        <v>44651</v>
      </c>
      <c r="C11" s="50">
        <v>-218</v>
      </c>
      <c r="D11" s="48" t="s">
        <v>9</v>
      </c>
      <c r="E11" s="48" t="s">
        <v>49</v>
      </c>
      <c r="F11" s="49"/>
      <c r="H11" s="30">
        <v>-18</v>
      </c>
      <c r="I11" s="4">
        <f t="shared" si="0"/>
        <v>-200</v>
      </c>
      <c r="J11" t="s">
        <v>46</v>
      </c>
    </row>
    <row r="12" spans="1:10" s="56" customFormat="1" x14ac:dyDescent="0.2">
      <c r="A12" s="51"/>
      <c r="B12" s="52"/>
      <c r="C12" s="53">
        <f>-finadmin!B7</f>
        <v>-234.32999999999998</v>
      </c>
      <c r="D12" s="54" t="s">
        <v>0</v>
      </c>
      <c r="E12" s="54" t="s">
        <v>51</v>
      </c>
      <c r="F12" s="55"/>
      <c r="H12" s="53">
        <f>-finadmin!G7</f>
        <v>-40.67</v>
      </c>
      <c r="I12" s="57">
        <f>C12-H12</f>
        <v>-193.65999999999997</v>
      </c>
    </row>
    <row r="13" spans="1:10" s="56" customFormat="1" x14ac:dyDescent="0.2">
      <c r="A13" s="51"/>
      <c r="B13" s="52"/>
      <c r="C13" s="53">
        <f>-C12</f>
        <v>234.32999999999998</v>
      </c>
      <c r="D13" s="54" t="s">
        <v>0</v>
      </c>
      <c r="E13" s="54" t="s">
        <v>1</v>
      </c>
      <c r="F13" s="55"/>
      <c r="H13" s="53">
        <v>0</v>
      </c>
      <c r="I13" s="57">
        <f>C13</f>
        <v>234.32999999999998</v>
      </c>
    </row>
    <row r="14" spans="1:10" x14ac:dyDescent="0.2">
      <c r="A14" s="42">
        <v>2022</v>
      </c>
      <c r="B14" s="2">
        <v>44677</v>
      </c>
      <c r="C14" s="45">
        <v>-10.210000000000001</v>
      </c>
      <c r="D14" s="3" t="s">
        <v>5</v>
      </c>
      <c r="E14" s="3" t="s">
        <v>6</v>
      </c>
      <c r="H14" s="1">
        <v>0</v>
      </c>
      <c r="I14" s="4">
        <f t="shared" si="0"/>
        <v>-10.210000000000001</v>
      </c>
    </row>
    <row r="15" spans="1:10" s="36" customFormat="1" x14ac:dyDescent="0.2">
      <c r="A15" s="42">
        <v>2022</v>
      </c>
      <c r="B15" s="32">
        <v>44685</v>
      </c>
      <c r="C15" s="44">
        <v>50</v>
      </c>
      <c r="D15" s="34" t="s">
        <v>10</v>
      </c>
      <c r="E15" s="34" t="s">
        <v>1</v>
      </c>
      <c r="F15" s="35"/>
      <c r="H15" s="33">
        <v>0</v>
      </c>
      <c r="I15" s="37">
        <f t="shared" si="0"/>
        <v>50</v>
      </c>
    </row>
    <row r="16" spans="1:10" s="36" customFormat="1" x14ac:dyDescent="0.2">
      <c r="A16" s="42">
        <v>2022</v>
      </c>
      <c r="B16" s="32">
        <v>44691</v>
      </c>
      <c r="C16" s="44">
        <v>50</v>
      </c>
      <c r="D16" s="34" t="s">
        <v>7</v>
      </c>
      <c r="E16" s="34" t="s">
        <v>8</v>
      </c>
      <c r="F16" s="35" t="s">
        <v>48</v>
      </c>
      <c r="H16" s="33">
        <v>50</v>
      </c>
      <c r="I16" s="37">
        <f t="shared" si="0"/>
        <v>0</v>
      </c>
    </row>
    <row r="17" spans="1:10" s="36" customFormat="1" x14ac:dyDescent="0.2">
      <c r="A17" s="42">
        <v>2022</v>
      </c>
      <c r="B17" s="32">
        <v>44697</v>
      </c>
      <c r="C17" s="44">
        <v>59</v>
      </c>
      <c r="D17" s="34" t="s">
        <v>7</v>
      </c>
      <c r="E17" s="34" t="s">
        <v>8</v>
      </c>
      <c r="F17" s="35" t="s">
        <v>13</v>
      </c>
      <c r="H17" s="33">
        <v>59</v>
      </c>
      <c r="I17" s="37">
        <f t="shared" si="0"/>
        <v>0</v>
      </c>
    </row>
    <row r="18" spans="1:10" x14ac:dyDescent="0.2">
      <c r="A18" s="42">
        <v>2022</v>
      </c>
      <c r="B18" s="2">
        <v>44704</v>
      </c>
      <c r="C18" s="45">
        <v>-58.08</v>
      </c>
      <c r="D18" s="3" t="s">
        <v>11</v>
      </c>
      <c r="E18" s="3" t="s">
        <v>12</v>
      </c>
      <c r="H18" s="30">
        <v>-10.08</v>
      </c>
      <c r="I18" s="4">
        <f t="shared" si="0"/>
        <v>-48</v>
      </c>
    </row>
    <row r="19" spans="1:10" x14ac:dyDescent="0.2">
      <c r="A19" s="42">
        <v>2022</v>
      </c>
      <c r="B19" s="2">
        <v>44707</v>
      </c>
      <c r="C19" s="45">
        <v>-13.62</v>
      </c>
      <c r="D19" s="3" t="s">
        <v>5</v>
      </c>
      <c r="E19" s="3" t="s">
        <v>6</v>
      </c>
      <c r="H19" s="1">
        <v>0</v>
      </c>
      <c r="I19" s="4">
        <f t="shared" si="0"/>
        <v>-13.62</v>
      </c>
    </row>
    <row r="20" spans="1:10" x14ac:dyDescent="0.2">
      <c r="A20" s="42">
        <v>2022</v>
      </c>
      <c r="B20" s="2">
        <v>44738</v>
      </c>
      <c r="C20" s="45">
        <v>-14.41</v>
      </c>
      <c r="D20" s="3" t="s">
        <v>5</v>
      </c>
      <c r="E20" s="3" t="s">
        <v>6</v>
      </c>
      <c r="H20" s="1">
        <v>0</v>
      </c>
      <c r="I20" s="4">
        <f t="shared" ref="I20" si="1">C20-H20</f>
        <v>-14.41</v>
      </c>
    </row>
    <row r="21" spans="1:10" x14ac:dyDescent="0.2">
      <c r="A21" s="42">
        <v>2022</v>
      </c>
      <c r="B21" s="2">
        <v>44750</v>
      </c>
      <c r="C21" s="45">
        <v>-30.25</v>
      </c>
      <c r="D21" s="3" t="s">
        <v>11</v>
      </c>
      <c r="E21" s="3" t="s">
        <v>12</v>
      </c>
      <c r="H21" s="30">
        <v>0</v>
      </c>
      <c r="I21" s="4">
        <f t="shared" ref="I21" si="2">C21-H21</f>
        <v>-30.25</v>
      </c>
    </row>
    <row r="22" spans="1:10" s="36" customFormat="1" x14ac:dyDescent="0.2">
      <c r="A22" s="42">
        <v>2022</v>
      </c>
      <c r="B22" s="32">
        <v>44757</v>
      </c>
      <c r="C22" s="47">
        <v>3800</v>
      </c>
      <c r="D22" s="58" t="s">
        <v>38</v>
      </c>
      <c r="E22" s="58" t="s">
        <v>39</v>
      </c>
      <c r="F22" s="59"/>
      <c r="H22" s="60">
        <v>0</v>
      </c>
      <c r="I22" s="37">
        <f t="shared" ref="I22:I25" si="3">C22-H22</f>
        <v>3800</v>
      </c>
      <c r="J22" s="36" t="s">
        <v>44</v>
      </c>
    </row>
    <row r="23" spans="1:10" x14ac:dyDescent="0.2">
      <c r="A23" s="42">
        <v>2022</v>
      </c>
      <c r="B23" s="2">
        <v>44768</v>
      </c>
      <c r="C23" s="45">
        <v>-13.62</v>
      </c>
      <c r="D23" s="3" t="s">
        <v>5</v>
      </c>
      <c r="E23" s="3" t="s">
        <v>6</v>
      </c>
      <c r="H23" s="1">
        <v>0</v>
      </c>
      <c r="I23" s="4">
        <f t="shared" si="3"/>
        <v>-13.62</v>
      </c>
    </row>
    <row r="24" spans="1:10" x14ac:dyDescent="0.2">
      <c r="A24" s="42">
        <v>2022</v>
      </c>
      <c r="B24" s="2">
        <v>44778</v>
      </c>
      <c r="C24" s="45">
        <v>10</v>
      </c>
      <c r="D24" s="3" t="s">
        <v>7</v>
      </c>
      <c r="E24" s="3" t="s">
        <v>8</v>
      </c>
      <c r="F24" s="5" t="s">
        <v>42</v>
      </c>
      <c r="H24" s="1">
        <v>10</v>
      </c>
      <c r="I24" s="4">
        <f t="shared" si="3"/>
        <v>0</v>
      </c>
    </row>
    <row r="25" spans="1:10" x14ac:dyDescent="0.2">
      <c r="A25" s="42">
        <v>2022</v>
      </c>
      <c r="B25" s="2">
        <v>44799</v>
      </c>
      <c r="C25" s="45">
        <v>-14.06</v>
      </c>
      <c r="D25" s="3" t="s">
        <v>5</v>
      </c>
      <c r="E25" s="3" t="s">
        <v>6</v>
      </c>
      <c r="H25" s="30">
        <v>0</v>
      </c>
      <c r="I25" s="4">
        <f t="shared" si="3"/>
        <v>-14.06</v>
      </c>
    </row>
    <row r="26" spans="1:10" x14ac:dyDescent="0.2">
      <c r="A26" s="42">
        <v>2022</v>
      </c>
      <c r="B26" s="2">
        <v>44799</v>
      </c>
      <c r="C26" s="45">
        <v>-13.92</v>
      </c>
      <c r="D26" s="3" t="s">
        <v>5</v>
      </c>
      <c r="E26" s="3" t="s">
        <v>6</v>
      </c>
      <c r="H26" s="30">
        <v>0</v>
      </c>
      <c r="I26" s="4">
        <f t="shared" ref="I26" si="4">C26-H26</f>
        <v>-13.92</v>
      </c>
    </row>
    <row r="27" spans="1:10" s="36" customFormat="1" x14ac:dyDescent="0.2">
      <c r="A27" s="42">
        <v>2022</v>
      </c>
      <c r="B27" s="32">
        <v>44834</v>
      </c>
      <c r="C27" s="47">
        <v>600</v>
      </c>
      <c r="D27" s="58" t="s">
        <v>40</v>
      </c>
      <c r="E27" s="58" t="s">
        <v>14</v>
      </c>
      <c r="F27" s="59"/>
      <c r="H27" s="60">
        <v>0</v>
      </c>
      <c r="I27" s="37">
        <f t="shared" ref="I27" si="5">C27-H27</f>
        <v>600</v>
      </c>
    </row>
    <row r="28" spans="1:10" x14ac:dyDescent="0.2">
      <c r="A28" s="42">
        <v>2022</v>
      </c>
      <c r="B28" s="2">
        <v>45202</v>
      </c>
      <c r="C28" s="45">
        <v>-50</v>
      </c>
      <c r="D28" s="3" t="s">
        <v>41</v>
      </c>
      <c r="E28" s="3" t="s">
        <v>51</v>
      </c>
      <c r="H28" s="30">
        <v>0</v>
      </c>
      <c r="I28" s="4">
        <f t="shared" ref="I28:I29" si="6">C28-H28</f>
        <v>-50</v>
      </c>
    </row>
    <row r="29" spans="1:10" x14ac:dyDescent="0.2">
      <c r="A29" s="42">
        <v>2022</v>
      </c>
      <c r="B29" s="2">
        <v>44860</v>
      </c>
      <c r="C29" s="45">
        <v>-19.190000000000001</v>
      </c>
      <c r="D29" s="3" t="s">
        <v>5</v>
      </c>
      <c r="E29" s="3" t="s">
        <v>6</v>
      </c>
      <c r="H29" s="30">
        <v>0</v>
      </c>
      <c r="I29" s="4">
        <f t="shared" si="6"/>
        <v>-19.190000000000001</v>
      </c>
    </row>
    <row r="30" spans="1:10" x14ac:dyDescent="0.2">
      <c r="A30" s="42">
        <v>2022</v>
      </c>
      <c r="B30" s="2">
        <v>44891</v>
      </c>
      <c r="C30" s="45">
        <v>-19.28</v>
      </c>
      <c r="D30" s="3" t="s">
        <v>5</v>
      </c>
      <c r="E30" s="3" t="s">
        <v>6</v>
      </c>
      <c r="H30" s="30">
        <v>0</v>
      </c>
      <c r="I30" s="4">
        <f t="shared" ref="I30:I31" si="7">C30-H30</f>
        <v>-19.28</v>
      </c>
    </row>
    <row r="31" spans="1:10" ht="16" thickBot="1" x14ac:dyDescent="0.25">
      <c r="A31" s="42">
        <v>2022</v>
      </c>
      <c r="B31" s="9">
        <v>44921</v>
      </c>
      <c r="C31" s="46">
        <v>-19.059999999999999</v>
      </c>
      <c r="D31" s="11" t="s">
        <v>5</v>
      </c>
      <c r="E31" s="11" t="s">
        <v>6</v>
      </c>
      <c r="F31" s="12"/>
      <c r="G31" s="13"/>
      <c r="H31" s="10">
        <v>0</v>
      </c>
      <c r="I31" s="14">
        <f t="shared" si="7"/>
        <v>-19.059999999999999</v>
      </c>
      <c r="J31" s="31">
        <f>SUM(C2:C31)</f>
        <v>4305.53</v>
      </c>
    </row>
    <row r="32" spans="1:10" ht="16" thickTop="1" x14ac:dyDescent="0.2">
      <c r="H32" s="64"/>
    </row>
    <row r="33" spans="1:13" x14ac:dyDescent="0.2">
      <c r="A33" s="42">
        <v>2023</v>
      </c>
      <c r="B33" s="2">
        <v>44952</v>
      </c>
      <c r="C33" s="45">
        <v>-19.059999999999999</v>
      </c>
      <c r="D33" s="3" t="s">
        <v>5</v>
      </c>
      <c r="E33" s="3" t="s">
        <v>6</v>
      </c>
      <c r="H33" s="64" t="s">
        <v>58</v>
      </c>
      <c r="L33">
        <v>-30.25</v>
      </c>
      <c r="M33" t="s">
        <v>60</v>
      </c>
    </row>
    <row r="34" spans="1:13" x14ac:dyDescent="0.2">
      <c r="A34" s="42">
        <v>2023</v>
      </c>
      <c r="B34" s="2">
        <v>44959</v>
      </c>
      <c r="C34" s="45">
        <v>-300</v>
      </c>
      <c r="D34" s="3" t="s">
        <v>52</v>
      </c>
      <c r="E34" s="3" t="s">
        <v>53</v>
      </c>
      <c r="H34" s="64">
        <f>-I37</f>
        <v>206</v>
      </c>
      <c r="L34" s="4">
        <f>C33+C35+C39+C40+C41+C43+C48+C49+C50+C52+C53+C57</f>
        <v>-230.47000000000003</v>
      </c>
      <c r="M34" t="s">
        <v>65</v>
      </c>
    </row>
    <row r="35" spans="1:13" x14ac:dyDescent="0.2">
      <c r="A35" s="42">
        <v>2023</v>
      </c>
      <c r="B35" s="2">
        <v>44983</v>
      </c>
      <c r="C35" s="45">
        <v>-19.059999999999999</v>
      </c>
      <c r="D35" s="3" t="s">
        <v>5</v>
      </c>
      <c r="E35" s="3" t="s">
        <v>6</v>
      </c>
      <c r="H35" s="64" t="s">
        <v>58</v>
      </c>
      <c r="L35" s="4">
        <f>C34+C36+C37+C44+C45+C54+C55</f>
        <v>-2200</v>
      </c>
      <c r="M35" t="s">
        <v>53</v>
      </c>
    </row>
    <row r="36" spans="1:13" x14ac:dyDescent="0.2">
      <c r="A36" s="42">
        <v>2023</v>
      </c>
      <c r="B36" s="2">
        <v>44994</v>
      </c>
      <c r="C36" s="45">
        <v>-300</v>
      </c>
      <c r="D36" s="3" t="s">
        <v>54</v>
      </c>
      <c r="E36" s="3" t="s">
        <v>53</v>
      </c>
      <c r="H36" s="64"/>
      <c r="L36" s="4">
        <f>C38+C46+C47</f>
        <v>-1831.98</v>
      </c>
      <c r="M36" t="s">
        <v>68</v>
      </c>
    </row>
    <row r="37" spans="1:13" x14ac:dyDescent="0.2">
      <c r="A37" s="42">
        <v>2023</v>
      </c>
      <c r="B37" s="2">
        <v>44994</v>
      </c>
      <c r="C37" s="45">
        <v>-250</v>
      </c>
      <c r="D37" s="3" t="s">
        <v>55</v>
      </c>
      <c r="E37" s="3" t="s">
        <v>53</v>
      </c>
      <c r="H37" s="64">
        <v>-44</v>
      </c>
      <c r="I37" s="4">
        <f>C37-H37</f>
        <v>-206</v>
      </c>
      <c r="M37" s="31">
        <f>SUM(L33:L36)</f>
        <v>-4292.7000000000007</v>
      </c>
    </row>
    <row r="38" spans="1:13" x14ac:dyDescent="0.2">
      <c r="A38" s="42">
        <v>2023</v>
      </c>
      <c r="B38" s="2">
        <v>44995</v>
      </c>
      <c r="C38" s="45">
        <v>-132.07</v>
      </c>
      <c r="D38" s="3" t="s">
        <v>56</v>
      </c>
      <c r="E38" s="3" t="s">
        <v>57</v>
      </c>
      <c r="H38" s="64"/>
    </row>
    <row r="39" spans="1:13" x14ac:dyDescent="0.2">
      <c r="A39" s="42">
        <v>2023</v>
      </c>
      <c r="B39" s="2">
        <v>45011</v>
      </c>
      <c r="C39" s="45">
        <v>-19.28</v>
      </c>
      <c r="D39" s="3" t="s">
        <v>5</v>
      </c>
      <c r="E39" s="3" t="s">
        <v>6</v>
      </c>
      <c r="H39" s="64" t="s">
        <v>58</v>
      </c>
      <c r="L39" s="4">
        <f>C51+C56</f>
        <v>240</v>
      </c>
      <c r="M39" t="s">
        <v>69</v>
      </c>
    </row>
    <row r="40" spans="1:13" x14ac:dyDescent="0.2">
      <c r="A40" s="42">
        <v>2023</v>
      </c>
      <c r="B40" s="2">
        <v>45041</v>
      </c>
      <c r="C40" s="45">
        <v>-19.27</v>
      </c>
      <c r="D40" s="3" t="s">
        <v>5</v>
      </c>
      <c r="E40" s="3" t="s">
        <v>6</v>
      </c>
      <c r="H40" s="64" t="s">
        <v>58</v>
      </c>
      <c r="L40" s="31">
        <f>M37+L39</f>
        <v>-4052.7000000000007</v>
      </c>
    </row>
    <row r="41" spans="1:13" x14ac:dyDescent="0.2">
      <c r="A41" s="42">
        <v>2023</v>
      </c>
      <c r="B41" s="2">
        <v>45072</v>
      </c>
      <c r="C41" s="45">
        <v>-19.059999999999999</v>
      </c>
      <c r="D41" s="3" t="s">
        <v>5</v>
      </c>
      <c r="E41" s="3" t="s">
        <v>6</v>
      </c>
    </row>
    <row r="42" spans="1:13" x14ac:dyDescent="0.2">
      <c r="A42" s="42">
        <v>2023</v>
      </c>
      <c r="B42" s="2">
        <v>45098</v>
      </c>
      <c r="C42" s="45">
        <v>-30.25</v>
      </c>
      <c r="D42" s="3" t="s">
        <v>59</v>
      </c>
      <c r="E42" s="3" t="s">
        <v>60</v>
      </c>
    </row>
    <row r="43" spans="1:13" x14ac:dyDescent="0.2">
      <c r="A43" s="42">
        <v>2023</v>
      </c>
      <c r="B43" s="2">
        <v>45103</v>
      </c>
      <c r="C43" s="45">
        <v>-19.059999999999999</v>
      </c>
      <c r="D43" s="3" t="s">
        <v>5</v>
      </c>
      <c r="E43" s="3" t="s">
        <v>6</v>
      </c>
    </row>
    <row r="44" spans="1:13" x14ac:dyDescent="0.2">
      <c r="A44" s="42">
        <v>2023</v>
      </c>
      <c r="B44" s="2">
        <v>45107</v>
      </c>
      <c r="C44" s="45">
        <v>-450</v>
      </c>
      <c r="D44" s="3" t="s">
        <v>61</v>
      </c>
      <c r="E44" s="3" t="s">
        <v>57</v>
      </c>
    </row>
    <row r="45" spans="1:13" x14ac:dyDescent="0.2">
      <c r="A45" s="42">
        <v>2023</v>
      </c>
      <c r="B45" s="2">
        <v>45107</v>
      </c>
      <c r="C45" s="45">
        <v>-450</v>
      </c>
      <c r="D45" s="3" t="s">
        <v>62</v>
      </c>
      <c r="E45" s="3" t="s">
        <v>57</v>
      </c>
    </row>
    <row r="46" spans="1:13" x14ac:dyDescent="0.2">
      <c r="A46" s="42">
        <v>2023</v>
      </c>
      <c r="B46" s="2">
        <v>45107</v>
      </c>
      <c r="C46" s="45">
        <v>-999.91</v>
      </c>
      <c r="D46" s="3" t="s">
        <v>63</v>
      </c>
      <c r="E46" s="3" t="s">
        <v>57</v>
      </c>
    </row>
    <row r="47" spans="1:13" x14ac:dyDescent="0.2">
      <c r="A47" s="42">
        <v>2023</v>
      </c>
      <c r="B47" s="2">
        <v>45120</v>
      </c>
      <c r="C47" s="45">
        <v>-700</v>
      </c>
      <c r="D47" s="3" t="s">
        <v>64</v>
      </c>
      <c r="E47" s="3" t="s">
        <v>57</v>
      </c>
    </row>
    <row r="48" spans="1:13" x14ac:dyDescent="0.2">
      <c r="A48" s="42">
        <v>2023</v>
      </c>
      <c r="B48" s="2">
        <v>45133</v>
      </c>
      <c r="C48" s="45">
        <v>-19.940000000000001</v>
      </c>
      <c r="D48" s="3" t="s">
        <v>5</v>
      </c>
      <c r="E48" s="3" t="s">
        <v>65</v>
      </c>
    </row>
    <row r="49" spans="1:10" x14ac:dyDescent="0.2">
      <c r="A49" s="42">
        <v>2023</v>
      </c>
      <c r="B49" s="2">
        <v>45164</v>
      </c>
      <c r="C49" s="45">
        <v>-19.28</v>
      </c>
      <c r="D49" s="3" t="s">
        <v>5</v>
      </c>
      <c r="E49" s="3" t="s">
        <v>6</v>
      </c>
    </row>
    <row r="50" spans="1:10" x14ac:dyDescent="0.2">
      <c r="A50" s="42">
        <v>2023</v>
      </c>
      <c r="B50" s="2">
        <v>45195</v>
      </c>
      <c r="C50" s="45">
        <v>-19.059999999999999</v>
      </c>
      <c r="D50" s="3" t="s">
        <v>5</v>
      </c>
      <c r="E50" s="3" t="s">
        <v>6</v>
      </c>
    </row>
    <row r="51" spans="1:10" x14ac:dyDescent="0.2">
      <c r="A51" s="42">
        <v>2023</v>
      </c>
      <c r="B51" s="2">
        <v>45217</v>
      </c>
      <c r="C51" s="44">
        <v>40</v>
      </c>
      <c r="D51" s="3" t="s">
        <v>66</v>
      </c>
      <c r="E51" s="3" t="s">
        <v>57</v>
      </c>
    </row>
    <row r="52" spans="1:10" x14ac:dyDescent="0.2">
      <c r="A52" s="42">
        <v>2023</v>
      </c>
      <c r="B52" s="2">
        <v>45225</v>
      </c>
      <c r="C52" s="45">
        <v>-19.059999999999999</v>
      </c>
      <c r="D52" s="3" t="s">
        <v>5</v>
      </c>
      <c r="E52" s="3" t="s">
        <v>6</v>
      </c>
    </row>
    <row r="53" spans="1:10" x14ac:dyDescent="0.2">
      <c r="A53" s="42">
        <v>2023</v>
      </c>
      <c r="B53" s="2">
        <v>45256</v>
      </c>
      <c r="C53" s="45">
        <v>-19.28</v>
      </c>
      <c r="D53" s="3" t="s">
        <v>5</v>
      </c>
      <c r="E53" s="3" t="s">
        <v>6</v>
      </c>
    </row>
    <row r="54" spans="1:10" x14ac:dyDescent="0.2">
      <c r="A54" s="42">
        <v>2023</v>
      </c>
      <c r="B54" s="2">
        <v>45282</v>
      </c>
      <c r="C54" s="45">
        <v>-225</v>
      </c>
      <c r="D54" s="3" t="s">
        <v>62</v>
      </c>
      <c r="E54" s="3" t="s">
        <v>57</v>
      </c>
    </row>
    <row r="55" spans="1:10" x14ac:dyDescent="0.2">
      <c r="A55" s="42">
        <v>2023</v>
      </c>
      <c r="B55" s="2">
        <v>45282</v>
      </c>
      <c r="C55" s="45">
        <v>-225</v>
      </c>
      <c r="D55" s="3" t="s">
        <v>61</v>
      </c>
      <c r="E55" s="3" t="s">
        <v>57</v>
      </c>
    </row>
    <row r="56" spans="1:10" x14ac:dyDescent="0.2">
      <c r="A56" s="42">
        <v>2023</v>
      </c>
      <c r="B56" s="2">
        <v>45283</v>
      </c>
      <c r="C56" s="71">
        <v>200</v>
      </c>
      <c r="D56" s="72" t="s">
        <v>67</v>
      </c>
      <c r="E56" s="72" t="s">
        <v>57</v>
      </c>
      <c r="F56" s="73"/>
    </row>
    <row r="57" spans="1:10" ht="16" thickBot="1" x14ac:dyDescent="0.25">
      <c r="A57" s="65">
        <v>2023</v>
      </c>
      <c r="B57" s="66">
        <v>45286</v>
      </c>
      <c r="C57" s="67">
        <v>-19.059999999999999</v>
      </c>
      <c r="D57" s="68" t="s">
        <v>5</v>
      </c>
      <c r="E57" s="68" t="s">
        <v>6</v>
      </c>
      <c r="F57" s="69"/>
      <c r="G57" s="70"/>
      <c r="H57" s="70"/>
      <c r="I57" s="70"/>
      <c r="J57" s="74">
        <f>SUM(C33:C57)</f>
        <v>-4052.7000000000003</v>
      </c>
    </row>
    <row r="59" spans="1:10" x14ac:dyDescent="0.2">
      <c r="A59" s="42">
        <v>2024</v>
      </c>
      <c r="B59" s="2">
        <v>45317</v>
      </c>
      <c r="C59" s="50">
        <v>-19.72</v>
      </c>
      <c r="D59" s="3" t="s">
        <v>5</v>
      </c>
      <c r="E59" s="3" t="s">
        <v>6</v>
      </c>
    </row>
    <row r="60" spans="1:10" x14ac:dyDescent="0.2">
      <c r="B60" s="2">
        <v>45348</v>
      </c>
      <c r="C60" s="50">
        <v>-20.27</v>
      </c>
      <c r="D60" s="3" t="s">
        <v>5</v>
      </c>
      <c r="E60" s="3" t="s">
        <v>6</v>
      </c>
    </row>
    <row r="61" spans="1:10" x14ac:dyDescent="0.2">
      <c r="B61" s="2">
        <v>45352</v>
      </c>
      <c r="C61" s="50">
        <v>-92</v>
      </c>
      <c r="D61" s="3" t="s">
        <v>70</v>
      </c>
      <c r="E61" s="3" t="s">
        <v>8</v>
      </c>
      <c r="F61" s="5" t="s">
        <v>71</v>
      </c>
    </row>
    <row r="62" spans="1:10" x14ac:dyDescent="0.2">
      <c r="B62" s="2">
        <v>45377</v>
      </c>
      <c r="C62" s="50">
        <v>-20.27</v>
      </c>
      <c r="D62" s="3" t="s">
        <v>5</v>
      </c>
      <c r="E62" s="3" t="s">
        <v>6</v>
      </c>
    </row>
    <row r="63" spans="1:10" x14ac:dyDescent="0.2">
      <c r="B63" s="2">
        <v>45408</v>
      </c>
      <c r="C63" s="50">
        <v>-20.49</v>
      </c>
      <c r="D63" s="3" t="s">
        <v>5</v>
      </c>
      <c r="E63" s="3" t="s">
        <v>6</v>
      </c>
    </row>
  </sheetData>
  <autoFilter ref="A1:E32" xr:uid="{B8818BFF-8C14-45F7-84CD-A9C67DC8F6E2}"/>
  <pageMargins left="0.7" right="0.7" top="0.75" bottom="0.75" header="0.3" footer="0.3"/>
  <pageSetup paperSize="9" orientation="portrait" r:id="rId1"/>
  <ignoredErrors>
    <ignoredError sqref="I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00E7-89BE-1B4D-83D5-F30162A56E17}">
  <dimension ref="A1:G27"/>
  <sheetViews>
    <sheetView workbookViewId="0">
      <selection sqref="A1:E27"/>
    </sheetView>
  </sheetViews>
  <sheetFormatPr baseColWidth="10" defaultRowHeight="15" x14ac:dyDescent="0.2"/>
  <cols>
    <col min="2" max="2" width="13.1640625" customWidth="1"/>
  </cols>
  <sheetData>
    <row r="1" spans="1:5" x14ac:dyDescent="0.2">
      <c r="B1" s="3"/>
      <c r="C1" s="1"/>
    </row>
    <row r="2" spans="1:5" x14ac:dyDescent="0.2">
      <c r="B2" s="3"/>
      <c r="C2" s="1"/>
    </row>
    <row r="3" spans="1:5" x14ac:dyDescent="0.2">
      <c r="B3" s="3"/>
      <c r="C3" s="1"/>
    </row>
    <row r="4" spans="1:5" x14ac:dyDescent="0.2">
      <c r="B4" s="3"/>
      <c r="C4" s="1"/>
    </row>
    <row r="5" spans="1:5" ht="19" x14ac:dyDescent="0.2">
      <c r="A5" s="25" t="s">
        <v>37</v>
      </c>
      <c r="B5" s="26"/>
      <c r="C5" s="27"/>
      <c r="D5" s="28"/>
    </row>
    <row r="6" spans="1:5" x14ac:dyDescent="0.2">
      <c r="A6" s="15"/>
      <c r="B6" s="16"/>
      <c r="C6" s="62">
        <v>2021</v>
      </c>
      <c r="D6" s="63">
        <v>2022</v>
      </c>
      <c r="E6" s="79">
        <v>2023</v>
      </c>
    </row>
    <row r="7" spans="1:5" x14ac:dyDescent="0.2">
      <c r="A7" s="15" t="s">
        <v>23</v>
      </c>
      <c r="B7" s="16" t="s">
        <v>43</v>
      </c>
      <c r="C7" s="17">
        <v>0</v>
      </c>
      <c r="D7" s="17"/>
      <c r="E7" s="18"/>
    </row>
    <row r="8" spans="1:5" x14ac:dyDescent="0.2">
      <c r="A8" s="18"/>
      <c r="B8" s="16" t="s">
        <v>24</v>
      </c>
      <c r="C8" s="17">
        <v>330.58</v>
      </c>
      <c r="D8" s="17">
        <v>600</v>
      </c>
      <c r="E8" s="76">
        <v>240</v>
      </c>
    </row>
    <row r="9" spans="1:5" x14ac:dyDescent="0.2">
      <c r="A9" s="18"/>
      <c r="B9" s="16" t="s">
        <v>25</v>
      </c>
      <c r="C9" s="19">
        <v>100</v>
      </c>
      <c r="D9" s="19">
        <f>234.33+50</f>
        <v>284.33000000000004</v>
      </c>
      <c r="E9" s="82">
        <v>0</v>
      </c>
    </row>
    <row r="10" spans="1:5" x14ac:dyDescent="0.2">
      <c r="A10" s="15"/>
      <c r="B10" s="20"/>
      <c r="C10" s="22">
        <f>SUM(C7:C9)</f>
        <v>430.58</v>
      </c>
      <c r="D10" s="22">
        <f>SUM(D7:D9)</f>
        <v>884.33</v>
      </c>
      <c r="E10" s="78">
        <f>E8+E9</f>
        <v>240</v>
      </c>
    </row>
    <row r="11" spans="1:5" x14ac:dyDescent="0.2">
      <c r="A11" s="15"/>
      <c r="B11" s="16"/>
      <c r="C11" s="17"/>
      <c r="D11" s="18"/>
      <c r="E11" s="76"/>
    </row>
    <row r="12" spans="1:5" x14ac:dyDescent="0.2">
      <c r="A12" s="15" t="s">
        <v>26</v>
      </c>
      <c r="B12" s="16" t="s">
        <v>47</v>
      </c>
      <c r="C12" s="17">
        <v>0</v>
      </c>
      <c r="D12" s="17">
        <v>-200</v>
      </c>
      <c r="E12" s="76">
        <v>-2200</v>
      </c>
    </row>
    <row r="13" spans="1:5" x14ac:dyDescent="0.2">
      <c r="A13" s="18"/>
      <c r="B13" s="16" t="s">
        <v>28</v>
      </c>
      <c r="C13" s="17">
        <v>-100</v>
      </c>
      <c r="D13" s="17">
        <f>-193.66-50</f>
        <v>-243.66</v>
      </c>
      <c r="E13" s="76">
        <v>-1831.98</v>
      </c>
    </row>
    <row r="14" spans="1:5" x14ac:dyDescent="0.2">
      <c r="A14" s="18"/>
      <c r="B14" s="16" t="s">
        <v>27</v>
      </c>
      <c r="C14" s="17">
        <v>-19.59</v>
      </c>
      <c r="D14" s="17">
        <v>-167.55</v>
      </c>
      <c r="E14" s="76">
        <v>-240.37</v>
      </c>
    </row>
    <row r="15" spans="1:5" x14ac:dyDescent="0.2">
      <c r="A15" s="18"/>
      <c r="B15" s="16" t="s">
        <v>12</v>
      </c>
      <c r="C15" s="17">
        <v>-50</v>
      </c>
      <c r="D15" s="17">
        <f>-78.25+50</f>
        <v>-28.25</v>
      </c>
      <c r="E15" s="77">
        <v>-30.25</v>
      </c>
    </row>
    <row r="16" spans="1:5" x14ac:dyDescent="0.2">
      <c r="A16" s="18"/>
      <c r="B16" s="16" t="s">
        <v>8</v>
      </c>
      <c r="C16" s="19">
        <v>-0.57999999999999996</v>
      </c>
      <c r="D16" s="19">
        <v>0.25</v>
      </c>
      <c r="E16" s="82"/>
    </row>
    <row r="17" spans="1:7" x14ac:dyDescent="0.2">
      <c r="A17" s="18"/>
      <c r="B17" s="16"/>
      <c r="C17" s="61">
        <f>SUM(C12:C16)</f>
        <v>-170.17000000000002</v>
      </c>
      <c r="D17" s="61">
        <f>SUM(D12:D16)</f>
        <v>-639.21</v>
      </c>
      <c r="E17" s="78">
        <f>SUM(E12:E16)</f>
        <v>-4302.6000000000004</v>
      </c>
      <c r="G17" s="75"/>
    </row>
    <row r="18" spans="1:7" ht="16" thickBot="1" x14ac:dyDescent="0.25">
      <c r="A18" s="18"/>
      <c r="B18" s="16"/>
      <c r="C18" s="24"/>
      <c r="D18" s="24"/>
      <c r="E18" s="83"/>
    </row>
    <row r="19" spans="1:7" ht="16" thickTop="1" x14ac:dyDescent="0.2">
      <c r="A19" s="15" t="s">
        <v>34</v>
      </c>
      <c r="B19" s="20"/>
      <c r="C19" s="22">
        <f>C10+C17</f>
        <v>260.40999999999997</v>
      </c>
      <c r="D19" s="22">
        <f>D10+D17</f>
        <v>245.12</v>
      </c>
      <c r="E19" s="78">
        <f>E10+E17</f>
        <v>-4062.6000000000004</v>
      </c>
    </row>
    <row r="20" spans="1:7" x14ac:dyDescent="0.2">
      <c r="B20" s="3"/>
      <c r="C20" s="1"/>
    </row>
    <row r="21" spans="1:7" x14ac:dyDescent="0.2">
      <c r="A21" s="15"/>
      <c r="B21" s="16"/>
      <c r="C21" s="62">
        <v>2021</v>
      </c>
      <c r="D21" s="63">
        <v>2022</v>
      </c>
      <c r="E21" s="79">
        <v>2023</v>
      </c>
    </row>
    <row r="22" spans="1:7" x14ac:dyDescent="0.2">
      <c r="A22" s="15" t="s">
        <v>29</v>
      </c>
      <c r="B22" s="16" t="s">
        <v>30</v>
      </c>
      <c r="C22" s="19">
        <v>260.41000000000003</v>
      </c>
      <c r="D22" s="19">
        <v>4305.53</v>
      </c>
      <c r="E22" s="80">
        <v>252.38</v>
      </c>
    </row>
    <row r="23" spans="1:7" x14ac:dyDescent="0.2">
      <c r="A23" s="18"/>
      <c r="B23" s="20" t="s">
        <v>31</v>
      </c>
      <c r="C23" s="21">
        <f>SUM(C22:C22)</f>
        <v>260.41000000000003</v>
      </c>
      <c r="D23" s="21">
        <f>SUM(D22:D22)</f>
        <v>4305.53</v>
      </c>
      <c r="E23" s="15">
        <f>E22</f>
        <v>252.38</v>
      </c>
    </row>
    <row r="24" spans="1:7" x14ac:dyDescent="0.2">
      <c r="A24" s="18"/>
      <c r="B24" s="16"/>
      <c r="C24" s="17"/>
      <c r="D24" s="17"/>
      <c r="E24" s="18"/>
    </row>
    <row r="25" spans="1:7" x14ac:dyDescent="0.2">
      <c r="A25" s="18"/>
      <c r="B25" s="16" t="s">
        <v>32</v>
      </c>
      <c r="C25" s="17">
        <f>C23-C26</f>
        <v>260.41000000000003</v>
      </c>
      <c r="D25" s="17">
        <f>D23-D26</f>
        <v>505.52999999999975</v>
      </c>
      <c r="E25" s="18">
        <f>E23</f>
        <v>252.38</v>
      </c>
    </row>
    <row r="26" spans="1:7" x14ac:dyDescent="0.2">
      <c r="A26" s="18"/>
      <c r="B26" s="16" t="s">
        <v>33</v>
      </c>
      <c r="C26" s="19">
        <v>0</v>
      </c>
      <c r="D26" s="19">
        <v>3800</v>
      </c>
      <c r="E26" s="81" t="s">
        <v>58</v>
      </c>
      <c r="G26" s="4"/>
    </row>
    <row r="27" spans="1:7" x14ac:dyDescent="0.2">
      <c r="A27" s="18"/>
      <c r="B27" s="20" t="s">
        <v>35</v>
      </c>
      <c r="C27" s="21">
        <f>SUM(C25:C26)</f>
        <v>260.41000000000003</v>
      </c>
      <c r="D27" s="21">
        <f>SUM(D25:D26)</f>
        <v>4305.53</v>
      </c>
      <c r="E27" s="21">
        <f>SUM(E25:E26)</f>
        <v>252.38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2D93-3E08-47AA-AA11-ADA23C3B4249}">
  <dimension ref="A1:K8"/>
  <sheetViews>
    <sheetView workbookViewId="0">
      <selection activeCell="K8" sqref="K8"/>
    </sheetView>
  </sheetViews>
  <sheetFormatPr baseColWidth="10" defaultColWidth="8.83203125" defaultRowHeight="15" x14ac:dyDescent="0.2"/>
  <cols>
    <col min="1" max="1" width="8.6640625" style="2"/>
    <col min="2" max="2" width="9.33203125" style="1" bestFit="1" customWidth="1"/>
    <col min="3" max="3" width="14.33203125" style="3" bestFit="1" customWidth="1"/>
    <col min="4" max="4" width="10.1640625" style="3" bestFit="1" customWidth="1"/>
    <col min="5" max="5" width="18.5" style="5" bestFit="1" customWidth="1"/>
    <col min="7" max="8" width="9.33203125" bestFit="1" customWidth="1"/>
    <col min="10" max="10" width="3.5" customWidth="1"/>
  </cols>
  <sheetData>
    <row r="1" spans="1:11" x14ac:dyDescent="0.2">
      <c r="A1" s="7" t="s">
        <v>17</v>
      </c>
      <c r="G1" t="s">
        <v>15</v>
      </c>
      <c r="H1" t="s">
        <v>16</v>
      </c>
    </row>
    <row r="2" spans="1:11" x14ac:dyDescent="0.2">
      <c r="A2" s="2" t="s">
        <v>13</v>
      </c>
      <c r="B2" s="1">
        <f>G2+H2</f>
        <v>93.17</v>
      </c>
      <c r="C2" s="3" t="s">
        <v>0</v>
      </c>
      <c r="D2" s="3" t="s">
        <v>2</v>
      </c>
      <c r="E2" s="5" t="s">
        <v>22</v>
      </c>
      <c r="G2" s="1">
        <v>16.170000000000002</v>
      </c>
      <c r="H2" s="4">
        <f>ROUND(G2/0.21,2)</f>
        <v>77</v>
      </c>
      <c r="I2" s="6">
        <f>G2/H2</f>
        <v>0.21000000000000002</v>
      </c>
      <c r="K2" t="s">
        <v>45</v>
      </c>
    </row>
    <row r="3" spans="1:11" x14ac:dyDescent="0.2">
      <c r="A3" s="2" t="s">
        <v>13</v>
      </c>
      <c r="B3" s="1">
        <f t="shared" ref="B3" si="0">G3+H3</f>
        <v>43.96</v>
      </c>
      <c r="C3" s="3" t="s">
        <v>0</v>
      </c>
      <c r="D3" s="3" t="s">
        <v>18</v>
      </c>
      <c r="E3" s="5" t="s">
        <v>21</v>
      </c>
      <c r="G3" s="1">
        <v>7.63</v>
      </c>
      <c r="H3" s="4">
        <f t="shared" ref="H3:H6" si="1">ROUND(G3/0.21,2)</f>
        <v>36.33</v>
      </c>
      <c r="I3" s="6">
        <f t="shared" ref="I3" si="2">G3/H3</f>
        <v>0.21001926782273603</v>
      </c>
      <c r="K3" t="s">
        <v>45</v>
      </c>
    </row>
    <row r="4" spans="1:11" x14ac:dyDescent="0.2">
      <c r="A4" s="2" t="s">
        <v>13</v>
      </c>
      <c r="B4" s="1">
        <f t="shared" ref="B4" si="3">G4+H4</f>
        <v>49.21</v>
      </c>
      <c r="C4" s="3" t="s">
        <v>0</v>
      </c>
      <c r="D4" s="3" t="s">
        <v>18</v>
      </c>
      <c r="E4" s="5" t="s">
        <v>21</v>
      </c>
      <c r="G4" s="1">
        <v>8.5399999999999991</v>
      </c>
      <c r="H4" s="4">
        <f t="shared" si="1"/>
        <v>40.67</v>
      </c>
      <c r="I4" s="6">
        <f t="shared" ref="I4" si="4">G4/H4</f>
        <v>0.20998278829604128</v>
      </c>
      <c r="K4" t="s">
        <v>45</v>
      </c>
    </row>
    <row r="5" spans="1:11" x14ac:dyDescent="0.2">
      <c r="A5" s="2" t="s">
        <v>13</v>
      </c>
      <c r="B5" s="1">
        <f t="shared" ref="B5" si="5">G5+H5</f>
        <v>28.919999999999998</v>
      </c>
      <c r="C5" s="3" t="s">
        <v>0</v>
      </c>
      <c r="D5" s="3" t="s">
        <v>2</v>
      </c>
      <c r="E5" s="5" t="s">
        <v>19</v>
      </c>
      <c r="G5" s="1">
        <v>5.0199999999999996</v>
      </c>
      <c r="H5" s="4">
        <f t="shared" si="1"/>
        <v>23.9</v>
      </c>
      <c r="I5" s="6">
        <f t="shared" ref="I5" si="6">G5/H5</f>
        <v>0.2100418410041841</v>
      </c>
      <c r="K5" t="s">
        <v>45</v>
      </c>
    </row>
    <row r="6" spans="1:11" x14ac:dyDescent="0.2">
      <c r="A6" s="2" t="s">
        <v>13</v>
      </c>
      <c r="B6" s="1">
        <f t="shared" ref="B6" si="7">G6+H6</f>
        <v>19.07</v>
      </c>
      <c r="C6" s="3" t="s">
        <v>0</v>
      </c>
      <c r="D6" s="3" t="s">
        <v>2</v>
      </c>
      <c r="E6" s="5" t="s">
        <v>20</v>
      </c>
      <c r="G6" s="1">
        <v>3.31</v>
      </c>
      <c r="H6" s="4">
        <f t="shared" si="1"/>
        <v>15.76</v>
      </c>
      <c r="I6" s="6">
        <f t="shared" ref="I6" si="8">G6/H6</f>
        <v>0.2100253807106599</v>
      </c>
      <c r="K6" t="s">
        <v>45</v>
      </c>
    </row>
    <row r="7" spans="1:11" s="41" customFormat="1" x14ac:dyDescent="0.2">
      <c r="A7" s="38"/>
      <c r="B7" s="43">
        <f>SUM(B2:B6)</f>
        <v>234.32999999999998</v>
      </c>
      <c r="C7" s="39"/>
      <c r="D7" s="39"/>
      <c r="E7" s="40"/>
      <c r="G7" s="43">
        <f>SUM(G2:G6)</f>
        <v>40.67</v>
      </c>
      <c r="H7" s="43">
        <f>SUM(H2:H6)</f>
        <v>193.66</v>
      </c>
      <c r="K7" s="41" t="s">
        <v>46</v>
      </c>
    </row>
    <row r="8" spans="1:11" x14ac:dyDescent="0.2">
      <c r="G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BF25E-4CD2-4784-A49D-B7B34EB3ACB5}">
  <dimension ref="A5:D23"/>
  <sheetViews>
    <sheetView showGridLines="0" zoomScale="80" zoomScaleNormal="80" workbookViewId="0">
      <selection activeCell="C11" sqref="C11"/>
    </sheetView>
  </sheetViews>
  <sheetFormatPr baseColWidth="10" defaultColWidth="8.83203125" defaultRowHeight="15" x14ac:dyDescent="0.2"/>
  <cols>
    <col min="1" max="1" width="14.33203125" bestFit="1" customWidth="1"/>
    <col min="2" max="2" width="15.33203125" style="3" bestFit="1" customWidth="1"/>
    <col min="3" max="3" width="9.5" style="1" bestFit="1" customWidth="1"/>
    <col min="4" max="4" width="9.6640625" bestFit="1" customWidth="1"/>
  </cols>
  <sheetData>
    <row r="5" spans="1:4" s="29" customFormat="1" ht="19" x14ac:dyDescent="0.2">
      <c r="A5" s="25" t="s">
        <v>37</v>
      </c>
      <c r="B5" s="26"/>
      <c r="C5" s="27"/>
      <c r="D5" s="28">
        <v>2021</v>
      </c>
    </row>
    <row r="6" spans="1:4" x14ac:dyDescent="0.2">
      <c r="A6" s="15" t="s">
        <v>23</v>
      </c>
      <c r="B6" s="16"/>
      <c r="C6" s="17"/>
      <c r="D6" s="18"/>
    </row>
    <row r="7" spans="1:4" x14ac:dyDescent="0.2">
      <c r="A7" s="18"/>
      <c r="B7" s="16" t="s">
        <v>24</v>
      </c>
      <c r="C7" s="17">
        <v>330.58</v>
      </c>
      <c r="D7" s="18"/>
    </row>
    <row r="8" spans="1:4" x14ac:dyDescent="0.2">
      <c r="A8" s="18"/>
      <c r="B8" s="16" t="s">
        <v>25</v>
      </c>
      <c r="C8" s="19">
        <v>100</v>
      </c>
      <c r="D8" s="18"/>
    </row>
    <row r="9" spans="1:4" s="8" customFormat="1" x14ac:dyDescent="0.2">
      <c r="A9" s="15"/>
      <c r="B9" s="20"/>
      <c r="C9" s="21"/>
      <c r="D9" s="22">
        <f>C7+C8</f>
        <v>430.58</v>
      </c>
    </row>
    <row r="10" spans="1:4" x14ac:dyDescent="0.2">
      <c r="A10" s="15" t="s">
        <v>26</v>
      </c>
      <c r="B10" s="16"/>
      <c r="C10" s="17"/>
      <c r="D10" s="18"/>
    </row>
    <row r="11" spans="1:4" x14ac:dyDescent="0.2">
      <c r="A11" s="18"/>
      <c r="B11" s="16" t="s">
        <v>27</v>
      </c>
      <c r="C11" s="17">
        <v>-19.59</v>
      </c>
      <c r="D11" s="18"/>
    </row>
    <row r="12" spans="1:4" x14ac:dyDescent="0.2">
      <c r="A12" s="18"/>
      <c r="B12" s="16" t="s">
        <v>28</v>
      </c>
      <c r="C12" s="17">
        <v>-100</v>
      </c>
      <c r="D12" s="18"/>
    </row>
    <row r="13" spans="1:4" x14ac:dyDescent="0.2">
      <c r="A13" s="18"/>
      <c r="B13" s="16" t="s">
        <v>36</v>
      </c>
      <c r="C13" s="17">
        <v>-50</v>
      </c>
      <c r="D13" s="18"/>
    </row>
    <row r="14" spans="1:4" x14ac:dyDescent="0.2">
      <c r="A14" s="18"/>
      <c r="B14" s="16" t="s">
        <v>8</v>
      </c>
      <c r="C14" s="19">
        <v>-0.57999999999999996</v>
      </c>
      <c r="D14" s="18"/>
    </row>
    <row r="15" spans="1:4" ht="16" thickBot="1" x14ac:dyDescent="0.25">
      <c r="A15" s="18"/>
      <c r="B15" s="16"/>
      <c r="C15" s="23"/>
      <c r="D15" s="24">
        <f>SUM(C11:C14)</f>
        <v>-170.17000000000002</v>
      </c>
    </row>
    <row r="16" spans="1:4" s="8" customFormat="1" ht="16" thickTop="1" x14ac:dyDescent="0.2">
      <c r="A16" s="15" t="s">
        <v>34</v>
      </c>
      <c r="B16" s="20"/>
      <c r="C16" s="21"/>
      <c r="D16" s="22">
        <f>D9+D15</f>
        <v>260.40999999999997</v>
      </c>
    </row>
    <row r="18" spans="1:4" x14ac:dyDescent="0.2">
      <c r="A18" s="15" t="s">
        <v>29</v>
      </c>
      <c r="B18" s="16"/>
      <c r="C18" s="17"/>
      <c r="D18" s="18"/>
    </row>
    <row r="19" spans="1:4" x14ac:dyDescent="0.2">
      <c r="A19" s="18"/>
      <c r="B19" s="16" t="s">
        <v>30</v>
      </c>
      <c r="C19" s="19">
        <v>260.41000000000003</v>
      </c>
      <c r="D19" s="18"/>
    </row>
    <row r="20" spans="1:4" x14ac:dyDescent="0.2">
      <c r="A20" s="18"/>
      <c r="B20" s="20" t="s">
        <v>31</v>
      </c>
      <c r="C20" s="21">
        <f>SUM(C19:C19)</f>
        <v>260.41000000000003</v>
      </c>
      <c r="D20" s="18"/>
    </row>
    <row r="21" spans="1:4" x14ac:dyDescent="0.2">
      <c r="A21" s="18"/>
      <c r="B21" s="16"/>
      <c r="C21" s="17"/>
      <c r="D21" s="18"/>
    </row>
    <row r="22" spans="1:4" x14ac:dyDescent="0.2">
      <c r="A22" s="18"/>
      <c r="B22" s="16" t="s">
        <v>32</v>
      </c>
      <c r="C22" s="19">
        <f>C20</f>
        <v>260.41000000000003</v>
      </c>
      <c r="D22" s="18"/>
    </row>
    <row r="23" spans="1:4" x14ac:dyDescent="0.2">
      <c r="A23" s="18"/>
      <c r="B23" s="20" t="s">
        <v>35</v>
      </c>
      <c r="C23" s="21">
        <f>SUM(C22:C22)</f>
        <v>260.41000000000003</v>
      </c>
      <c r="D23" s="1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C1CE-298A-4BC6-BB60-BFAAEE1DBF91}">
  <dimension ref="A5:E27"/>
  <sheetViews>
    <sheetView showGridLines="0" zoomScale="80" zoomScaleNormal="80" workbookViewId="0">
      <selection activeCell="D8" sqref="D8"/>
    </sheetView>
  </sheetViews>
  <sheetFormatPr baseColWidth="10" defaultColWidth="8.83203125" defaultRowHeight="15" x14ac:dyDescent="0.2"/>
  <cols>
    <col min="1" max="1" width="14.33203125" bestFit="1" customWidth="1"/>
    <col min="2" max="2" width="15.33203125" style="3" bestFit="1" customWidth="1"/>
    <col min="3" max="3" width="9.5" style="1" bestFit="1" customWidth="1"/>
    <col min="4" max="4" width="10.5" bestFit="1" customWidth="1"/>
    <col min="5" max="5" width="9.6640625" bestFit="1" customWidth="1"/>
  </cols>
  <sheetData>
    <row r="5" spans="1:4" s="29" customFormat="1" ht="19" x14ac:dyDescent="0.2">
      <c r="A5" s="25" t="s">
        <v>37</v>
      </c>
      <c r="B5" s="26"/>
      <c r="C5" s="27"/>
      <c r="D5" s="28"/>
    </row>
    <row r="6" spans="1:4" x14ac:dyDescent="0.2">
      <c r="A6" s="15"/>
      <c r="B6" s="16"/>
      <c r="C6" s="62">
        <v>2021</v>
      </c>
      <c r="D6" s="63">
        <v>2022</v>
      </c>
    </row>
    <row r="7" spans="1:4" x14ac:dyDescent="0.2">
      <c r="A7" s="15" t="s">
        <v>23</v>
      </c>
      <c r="B7" s="16" t="s">
        <v>43</v>
      </c>
      <c r="C7" s="17">
        <v>0</v>
      </c>
      <c r="D7" s="17">
        <v>3800</v>
      </c>
    </row>
    <row r="8" spans="1:4" x14ac:dyDescent="0.2">
      <c r="A8" s="18"/>
      <c r="B8" s="16" t="s">
        <v>24</v>
      </c>
      <c r="C8" s="17">
        <v>330.58</v>
      </c>
      <c r="D8" s="17">
        <v>600</v>
      </c>
    </row>
    <row r="9" spans="1:4" x14ac:dyDescent="0.2">
      <c r="A9" s="18"/>
      <c r="B9" s="16" t="s">
        <v>25</v>
      </c>
      <c r="C9" s="19">
        <v>100</v>
      </c>
      <c r="D9" s="19">
        <f>234.33+50</f>
        <v>284.33000000000004</v>
      </c>
    </row>
    <row r="10" spans="1:4" s="8" customFormat="1" x14ac:dyDescent="0.2">
      <c r="A10" s="15"/>
      <c r="B10" s="20"/>
      <c r="C10" s="22">
        <f>SUM(C7:C9)</f>
        <v>430.58</v>
      </c>
      <c r="D10" s="22">
        <f>SUM(D7:D9)</f>
        <v>4684.33</v>
      </c>
    </row>
    <row r="11" spans="1:4" x14ac:dyDescent="0.2">
      <c r="A11" s="15"/>
      <c r="B11" s="16"/>
      <c r="C11" s="17"/>
      <c r="D11" s="18"/>
    </row>
    <row r="12" spans="1:4" x14ac:dyDescent="0.2">
      <c r="A12" s="15" t="s">
        <v>26</v>
      </c>
      <c r="B12" s="16" t="s">
        <v>47</v>
      </c>
      <c r="C12" s="17">
        <v>0</v>
      </c>
      <c r="D12" s="17">
        <v>-200</v>
      </c>
    </row>
    <row r="13" spans="1:4" x14ac:dyDescent="0.2">
      <c r="A13" s="18"/>
      <c r="B13" s="16" t="s">
        <v>28</v>
      </c>
      <c r="C13" s="17">
        <v>-100</v>
      </c>
      <c r="D13" s="17">
        <f>-193.66-50</f>
        <v>-243.66</v>
      </c>
    </row>
    <row r="14" spans="1:4" x14ac:dyDescent="0.2">
      <c r="A14" s="18"/>
      <c r="B14" s="16" t="s">
        <v>27</v>
      </c>
      <c r="C14" s="17">
        <v>-19.59</v>
      </c>
      <c r="D14" s="17">
        <v>-167.55</v>
      </c>
    </row>
    <row r="15" spans="1:4" x14ac:dyDescent="0.2">
      <c r="A15" s="18"/>
      <c r="B15" s="16" t="s">
        <v>12</v>
      </c>
      <c r="C15" s="17">
        <v>-50</v>
      </c>
      <c r="D15" s="17">
        <f>-78.25+50</f>
        <v>-28.25</v>
      </c>
    </row>
    <row r="16" spans="1:4" x14ac:dyDescent="0.2">
      <c r="A16" s="18"/>
      <c r="B16" s="16" t="s">
        <v>8</v>
      </c>
      <c r="C16" s="19">
        <v>-0.57999999999999996</v>
      </c>
      <c r="D16" s="19">
        <v>0.25</v>
      </c>
    </row>
    <row r="17" spans="1:5" x14ac:dyDescent="0.2">
      <c r="A17" s="18"/>
      <c r="B17" s="16"/>
      <c r="C17" s="61">
        <f>SUM(C12:C16)</f>
        <v>-170.17000000000002</v>
      </c>
      <c r="D17" s="61">
        <f>SUM(D12:D16)</f>
        <v>-639.21</v>
      </c>
    </row>
    <row r="18" spans="1:5" ht="16" thickBot="1" x14ac:dyDescent="0.25">
      <c r="A18" s="18"/>
      <c r="B18" s="16"/>
      <c r="C18" s="24"/>
      <c r="D18" s="24"/>
    </row>
    <row r="19" spans="1:5" s="8" customFormat="1" ht="16" thickTop="1" x14ac:dyDescent="0.2">
      <c r="A19" s="15" t="s">
        <v>34</v>
      </c>
      <c r="B19" s="20"/>
      <c r="C19" s="22">
        <f>C10+C17</f>
        <v>260.40999999999997</v>
      </c>
      <c r="D19" s="22">
        <f>D10+D17</f>
        <v>4045.12</v>
      </c>
      <c r="E19" s="31"/>
    </row>
    <row r="21" spans="1:5" x14ac:dyDescent="0.2">
      <c r="A21" s="15"/>
      <c r="B21" s="16"/>
      <c r="C21" s="62">
        <v>2021</v>
      </c>
      <c r="D21" s="63">
        <v>2022</v>
      </c>
    </row>
    <row r="22" spans="1:5" x14ac:dyDescent="0.2">
      <c r="A22" s="15" t="s">
        <v>29</v>
      </c>
      <c r="B22" s="16" t="s">
        <v>30</v>
      </c>
      <c r="C22" s="19">
        <v>260.41000000000003</v>
      </c>
      <c r="D22" s="19">
        <v>4305.53</v>
      </c>
    </row>
    <row r="23" spans="1:5" x14ac:dyDescent="0.2">
      <c r="A23" s="18"/>
      <c r="B23" s="20" t="s">
        <v>31</v>
      </c>
      <c r="C23" s="21">
        <f>SUM(C22:C22)</f>
        <v>260.41000000000003</v>
      </c>
      <c r="D23" s="21">
        <f>SUM(D22:D22)</f>
        <v>4305.53</v>
      </c>
    </row>
    <row r="24" spans="1:5" x14ac:dyDescent="0.2">
      <c r="A24" s="18"/>
      <c r="B24" s="16"/>
      <c r="C24" s="17"/>
      <c r="D24" s="17"/>
    </row>
    <row r="25" spans="1:5" x14ac:dyDescent="0.2">
      <c r="A25" s="18"/>
      <c r="B25" s="16" t="s">
        <v>32</v>
      </c>
      <c r="C25" s="17">
        <f>C23-C26</f>
        <v>260.41000000000003</v>
      </c>
      <c r="D25" s="17">
        <f>D23-D26</f>
        <v>505.52999999999975</v>
      </c>
      <c r="E25" s="4"/>
    </row>
    <row r="26" spans="1:5" x14ac:dyDescent="0.2">
      <c r="A26" s="18"/>
      <c r="B26" s="16" t="s">
        <v>33</v>
      </c>
      <c r="C26" s="19">
        <v>0</v>
      </c>
      <c r="D26" s="19">
        <v>3800</v>
      </c>
    </row>
    <row r="27" spans="1:5" x14ac:dyDescent="0.2">
      <c r="A27" s="18"/>
      <c r="B27" s="20" t="s">
        <v>35</v>
      </c>
      <c r="C27" s="21">
        <f>SUM(C25:C26)</f>
        <v>260.41000000000003</v>
      </c>
      <c r="D27" s="21">
        <f>SUM(D25:D26)</f>
        <v>4305.53</v>
      </c>
    </row>
  </sheetData>
  <pageMargins left="0.7" right="0.7" top="0.75" bottom="0.75" header="0.3" footer="0.3"/>
  <pageSetup paperSize="9" orientation="portrait" r:id="rId1"/>
  <ignoredErrors>
    <ignoredError sqref="C10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BBE9-3D64-4546-96F9-F471104917EE}">
  <dimension ref="A1:F27"/>
  <sheetViews>
    <sheetView tabSelected="1" workbookViewId="0">
      <selection activeCell="F21" sqref="F21"/>
    </sheetView>
  </sheetViews>
  <sheetFormatPr baseColWidth="10" defaultRowHeight="15" x14ac:dyDescent="0.2"/>
  <cols>
    <col min="2" max="2" width="16.83203125" customWidth="1"/>
  </cols>
  <sheetData>
    <row r="1" spans="1:6" x14ac:dyDescent="0.2">
      <c r="B1" s="3"/>
      <c r="C1" s="1"/>
    </row>
    <row r="2" spans="1:6" x14ac:dyDescent="0.2">
      <c r="B2" s="3"/>
      <c r="C2" s="1"/>
    </row>
    <row r="3" spans="1:6" x14ac:dyDescent="0.2">
      <c r="B3" s="3"/>
      <c r="C3" s="1"/>
    </row>
    <row r="4" spans="1:6" x14ac:dyDescent="0.2">
      <c r="B4" s="3"/>
      <c r="C4" s="1"/>
    </row>
    <row r="5" spans="1:6" ht="19" x14ac:dyDescent="0.2">
      <c r="A5" s="25" t="s">
        <v>37</v>
      </c>
      <c r="B5" s="26"/>
      <c r="C5" s="27"/>
      <c r="D5" s="28"/>
    </row>
    <row r="6" spans="1:6" x14ac:dyDescent="0.2">
      <c r="A6" s="15"/>
      <c r="B6" s="16"/>
      <c r="C6" s="62">
        <v>2021</v>
      </c>
      <c r="D6" s="63">
        <v>2022</v>
      </c>
      <c r="E6" s="79">
        <v>2023</v>
      </c>
      <c r="F6" s="84">
        <v>2024</v>
      </c>
    </row>
    <row r="7" spans="1:6" x14ac:dyDescent="0.2">
      <c r="A7" s="15" t="s">
        <v>23</v>
      </c>
      <c r="B7" s="16" t="s">
        <v>43</v>
      </c>
      <c r="C7" s="17">
        <v>0</v>
      </c>
      <c r="D7" s="17"/>
      <c r="E7" s="18"/>
      <c r="F7" s="18"/>
    </row>
    <row r="8" spans="1:6" x14ac:dyDescent="0.2">
      <c r="A8" s="18"/>
      <c r="B8" s="16" t="s">
        <v>24</v>
      </c>
      <c r="C8" s="17">
        <v>330.58</v>
      </c>
      <c r="D8" s="17">
        <v>600</v>
      </c>
      <c r="E8" s="86">
        <v>240</v>
      </c>
      <c r="F8" s="86">
        <v>0</v>
      </c>
    </row>
    <row r="9" spans="1:6" x14ac:dyDescent="0.2">
      <c r="A9" s="18"/>
      <c r="B9" s="16" t="s">
        <v>25</v>
      </c>
      <c r="C9" s="19">
        <v>100</v>
      </c>
      <c r="D9" s="19">
        <f>234.33+50</f>
        <v>284.33000000000004</v>
      </c>
      <c r="E9" s="87">
        <v>0</v>
      </c>
      <c r="F9" s="87">
        <v>12</v>
      </c>
    </row>
    <row r="10" spans="1:6" x14ac:dyDescent="0.2">
      <c r="A10" s="15"/>
      <c r="B10" s="20"/>
      <c r="C10" s="22">
        <f>SUM(C7:C9)</f>
        <v>430.58</v>
      </c>
      <c r="D10" s="22">
        <f>SUM(D7:D9)</f>
        <v>884.33</v>
      </c>
      <c r="E10" s="85">
        <f>E8+E9</f>
        <v>240</v>
      </c>
      <c r="F10" s="85">
        <f>F8+F9</f>
        <v>12</v>
      </c>
    </row>
    <row r="11" spans="1:6" x14ac:dyDescent="0.2">
      <c r="A11" s="15"/>
      <c r="B11" s="16"/>
      <c r="C11" s="17"/>
      <c r="D11" s="18"/>
      <c r="E11" s="86"/>
      <c r="F11" s="86"/>
    </row>
    <row r="12" spans="1:6" x14ac:dyDescent="0.2">
      <c r="A12" s="15" t="s">
        <v>26</v>
      </c>
      <c r="B12" s="16" t="s">
        <v>47</v>
      </c>
      <c r="C12" s="17">
        <v>0</v>
      </c>
      <c r="D12" s="17">
        <v>-200</v>
      </c>
      <c r="E12" s="86">
        <v>-2200</v>
      </c>
      <c r="F12" s="86">
        <v>0</v>
      </c>
    </row>
    <row r="13" spans="1:6" x14ac:dyDescent="0.2">
      <c r="A13" s="18"/>
      <c r="B13" s="16" t="s">
        <v>28</v>
      </c>
      <c r="C13" s="17">
        <v>-100</v>
      </c>
      <c r="D13" s="17">
        <f>-193.66-50</f>
        <v>-243.66</v>
      </c>
      <c r="E13" s="86">
        <v>-1831.98</v>
      </c>
      <c r="F13" s="86">
        <v>0</v>
      </c>
    </row>
    <row r="14" spans="1:6" x14ac:dyDescent="0.2">
      <c r="A14" s="18"/>
      <c r="B14" s="16" t="s">
        <v>27</v>
      </c>
      <c r="C14" s="17">
        <v>-19.59</v>
      </c>
      <c r="D14" s="17">
        <v>-167.55</v>
      </c>
      <c r="E14" s="86">
        <v>-240.37</v>
      </c>
      <c r="F14" s="86">
        <f>-(20.27+20.49+20.27+20.27+19.72+20.5+20.27)</f>
        <v>-141.79</v>
      </c>
    </row>
    <row r="15" spans="1:6" x14ac:dyDescent="0.2">
      <c r="A15" s="18"/>
      <c r="B15" s="16" t="s">
        <v>12</v>
      </c>
      <c r="C15" s="17">
        <v>-50</v>
      </c>
      <c r="D15" s="17">
        <f>-78.25+50</f>
        <v>-28.25</v>
      </c>
      <c r="E15" s="92">
        <v>-30.25</v>
      </c>
      <c r="F15" s="86">
        <v>-30.25</v>
      </c>
    </row>
    <row r="16" spans="1:6" x14ac:dyDescent="0.2">
      <c r="A16" s="18"/>
      <c r="B16" s="16" t="s">
        <v>8</v>
      </c>
      <c r="C16" s="19">
        <v>-0.57999999999999996</v>
      </c>
      <c r="D16" s="19">
        <v>0.25</v>
      </c>
      <c r="E16" s="87"/>
      <c r="F16" s="87">
        <v>-92</v>
      </c>
    </row>
    <row r="17" spans="1:6" x14ac:dyDescent="0.2">
      <c r="A17" s="18"/>
      <c r="B17" s="16"/>
      <c r="C17" s="61">
        <f>SUM(C12:C16)</f>
        <v>-170.17000000000002</v>
      </c>
      <c r="D17" s="61">
        <f>SUM(D12:D16)</f>
        <v>-639.21</v>
      </c>
      <c r="E17" s="85">
        <f>SUM(E12:E16)</f>
        <v>-4302.6000000000004</v>
      </c>
      <c r="F17" s="85">
        <f>SUM(F12:F16)</f>
        <v>-264.03999999999996</v>
      </c>
    </row>
    <row r="18" spans="1:6" ht="16" thickBot="1" x14ac:dyDescent="0.25">
      <c r="A18" s="18"/>
      <c r="B18" s="16"/>
      <c r="C18" s="24"/>
      <c r="D18" s="24"/>
      <c r="E18" s="88"/>
      <c r="F18" s="88"/>
    </row>
    <row r="19" spans="1:6" ht="16" thickTop="1" x14ac:dyDescent="0.2">
      <c r="A19" s="15" t="s">
        <v>34</v>
      </c>
      <c r="B19" s="20"/>
      <c r="C19" s="22">
        <f>C10+C17</f>
        <v>260.40999999999997</v>
      </c>
      <c r="D19" s="22">
        <f>D10+D17</f>
        <v>245.12</v>
      </c>
      <c r="E19" s="85">
        <f>E10+E17</f>
        <v>-4062.6000000000004</v>
      </c>
      <c r="F19" s="85">
        <f>F10+F17</f>
        <v>-252.03999999999996</v>
      </c>
    </row>
    <row r="20" spans="1:6" x14ac:dyDescent="0.2">
      <c r="B20" s="3"/>
      <c r="C20" s="1"/>
      <c r="E20" s="89"/>
      <c r="F20" s="89"/>
    </row>
    <row r="21" spans="1:6" x14ac:dyDescent="0.2">
      <c r="A21" s="15"/>
      <c r="B21" s="16"/>
      <c r="C21" s="62">
        <v>2021</v>
      </c>
      <c r="D21" s="63">
        <v>2022</v>
      </c>
      <c r="E21" s="95">
        <v>2023</v>
      </c>
      <c r="F21" s="96">
        <v>2024</v>
      </c>
    </row>
    <row r="22" spans="1:6" x14ac:dyDescent="0.2">
      <c r="A22" s="15" t="s">
        <v>29</v>
      </c>
      <c r="B22" s="16" t="s">
        <v>30</v>
      </c>
      <c r="C22" s="19">
        <v>260.41000000000003</v>
      </c>
      <c r="D22" s="19">
        <v>4305.53</v>
      </c>
      <c r="E22" s="87">
        <v>252.38</v>
      </c>
      <c r="F22" s="90">
        <v>0</v>
      </c>
    </row>
    <row r="23" spans="1:6" x14ac:dyDescent="0.2">
      <c r="A23" s="18"/>
      <c r="B23" s="20" t="s">
        <v>31</v>
      </c>
      <c r="C23" s="21">
        <f>SUM(C22:C22)</f>
        <v>260.41000000000003</v>
      </c>
      <c r="D23" s="21">
        <f>SUM(D22:D22)</f>
        <v>4305.53</v>
      </c>
      <c r="E23" s="85">
        <f>E22</f>
        <v>252.38</v>
      </c>
      <c r="F23" s="85">
        <v>0</v>
      </c>
    </row>
    <row r="24" spans="1:6" x14ac:dyDescent="0.2">
      <c r="A24" s="18"/>
      <c r="B24" s="16"/>
      <c r="C24" s="17"/>
      <c r="D24" s="17"/>
      <c r="E24" s="86"/>
      <c r="F24" s="86"/>
    </row>
    <row r="25" spans="1:6" x14ac:dyDescent="0.2">
      <c r="A25" s="18"/>
      <c r="B25" s="16" t="s">
        <v>32</v>
      </c>
      <c r="C25" s="17">
        <f>C23-C26</f>
        <v>260.41000000000003</v>
      </c>
      <c r="D25" s="17">
        <f>D23-D26</f>
        <v>505.52999999999975</v>
      </c>
      <c r="E25" s="86">
        <f>E23</f>
        <v>252.38</v>
      </c>
      <c r="F25" s="91">
        <v>0</v>
      </c>
    </row>
    <row r="26" spans="1:6" x14ac:dyDescent="0.2">
      <c r="A26" s="18"/>
      <c r="B26" s="16" t="s">
        <v>33</v>
      </c>
      <c r="C26" s="19">
        <v>0</v>
      </c>
      <c r="D26" s="19">
        <v>3800</v>
      </c>
      <c r="E26" s="93" t="s">
        <v>58</v>
      </c>
      <c r="F26" s="87">
        <v>0</v>
      </c>
    </row>
    <row r="27" spans="1:6" x14ac:dyDescent="0.2">
      <c r="A27" s="18"/>
      <c r="B27" s="20" t="s">
        <v>35</v>
      </c>
      <c r="C27" s="21">
        <f>SUM(C25:C26)</f>
        <v>260.41000000000003</v>
      </c>
      <c r="D27" s="21">
        <f>SUM(D25:D26)</f>
        <v>4305.53</v>
      </c>
      <c r="E27" s="94">
        <f>SUM(E25:E26)</f>
        <v>252.38</v>
      </c>
      <c r="F27" s="8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ING</vt:lpstr>
      <vt:lpstr>2023</vt:lpstr>
      <vt:lpstr>finadmin</vt:lpstr>
      <vt:lpstr>2021</vt:lpstr>
      <vt:lpstr>2022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Weiss</dc:creator>
  <cp:lastModifiedBy>Barbara Krulik</cp:lastModifiedBy>
  <cp:lastPrinted>2023-01-19T18:08:30Z</cp:lastPrinted>
  <dcterms:created xsi:type="dcterms:W3CDTF">2022-06-13T08:41:30Z</dcterms:created>
  <dcterms:modified xsi:type="dcterms:W3CDTF">2025-01-18T12:31:55Z</dcterms:modified>
</cp:coreProperties>
</file>